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24920" windowHeight="11640" activeTab="0"/>
  </bookViews>
  <sheets>
    <sheet name="20111201" sheetId="1" r:id="rId1"/>
  </sheets>
  <definedNames/>
  <calcPr fullCalcOnLoad="1"/>
</workbook>
</file>

<file path=xl/sharedStrings.xml><?xml version="1.0" encoding="utf-8"?>
<sst xmlns="http://schemas.openxmlformats.org/spreadsheetml/2006/main" count="154" uniqueCount="45">
  <si>
    <t xml:space="preserve">Click on the link below to find the rates </t>
  </si>
  <si>
    <t>Fee-For-Service:</t>
  </si>
  <si>
    <t>UW Internal Rates Without Labor</t>
  </si>
  <si>
    <t>actual</t>
  </si>
  <si>
    <t>FT</t>
  </si>
  <si>
    <t>OT1/OT2</t>
  </si>
  <si>
    <t>ETD</t>
  </si>
  <si>
    <t>TSQA</t>
  </si>
  <si>
    <t>TSQV</t>
  </si>
  <si>
    <t>Rate</t>
  </si>
  <si>
    <t>Description</t>
  </si>
  <si>
    <t>hrs</t>
  </si>
  <si>
    <t>HR</t>
  </si>
  <si>
    <t>Hourly Rate</t>
  </si>
  <si>
    <t>HD</t>
  </si>
  <si>
    <t>Half Day block (9am-1pm or 1pm-5pm) 4hrs</t>
  </si>
  <si>
    <t>WD</t>
  </si>
  <si>
    <t>Whole Day block (9am-5pm) 8 hrs</t>
  </si>
  <si>
    <t>WD &amp; ON</t>
  </si>
  <si>
    <t>24hr block (9am-9am)</t>
  </si>
  <si>
    <t>Enter the number of hours here:</t>
  </si>
  <si>
    <t>number of 24hr blocks:</t>
  </si>
  <si>
    <t>plus n hours:</t>
  </si>
  <si>
    <t>total cost:</t>
  </si>
  <si>
    <t>UW Internal Rates fee-for-service With Labor</t>
  </si>
  <si>
    <t>Rates per block</t>
  </si>
  <si>
    <t>hrs/block</t>
  </si>
  <si>
    <t>External Billing Rates - Non Profit With Labor</t>
  </si>
  <si>
    <t>External Billing Rates - Commercial With Labor</t>
  </si>
  <si>
    <t>Complete Rate-Table</t>
  </si>
  <si>
    <t>ON</t>
  </si>
  <si>
    <t>Over Night block (5pm-9am) 16 hrs</t>
  </si>
  <si>
    <t>Q</t>
  </si>
  <si>
    <t>Rates effective 12/1/2011 subject to change without notice</t>
  </si>
  <si>
    <t>revised 7/30/2012</t>
  </si>
  <si>
    <t>Instrumentation:</t>
  </si>
  <si>
    <t>for a detailed description check out our website:</t>
  </si>
  <si>
    <t>Resources</t>
  </si>
  <si>
    <t>FT:      LTQ-FT Ultra with ECD and IRMPD</t>
  </si>
  <si>
    <t>OT:      Orbitrap XL</t>
  </si>
  <si>
    <t>ETD:     LTQ-ETD</t>
  </si>
  <si>
    <t>Q:        Qexactive</t>
  </si>
  <si>
    <t>TSQA:  TSQ Access</t>
  </si>
  <si>
    <t>TSQV:  TSQ Vantage</t>
  </si>
  <si>
    <t>per hour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</si>
</sst>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name val="Times New Roman"/>
      <family val="1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1"/>
      <color indexed="12"/>
      <name val="Times New Roman"/>
      <family val="1"/>
    </font>
    <font>
      <sz val="8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9"/>
      <name val="Arial Narrow"/>
      <family val="2"/>
    </font>
    <font>
      <sz val="11"/>
      <color indexed="55"/>
      <name val="Times New Roman"/>
      <family val="1"/>
    </font>
    <font>
      <b/>
      <i/>
      <u val="single"/>
      <sz val="12"/>
      <color indexed="56"/>
      <name val="Arial Narrow"/>
      <family val="2"/>
    </font>
    <font>
      <u val="single"/>
      <sz val="11"/>
      <color indexed="12"/>
      <name val="Arial Narrow"/>
      <family val="2"/>
    </font>
    <font>
      <b/>
      <i/>
      <sz val="14"/>
      <color indexed="9"/>
      <name val="Arial Narrow"/>
      <family val="2"/>
    </font>
    <font>
      <i/>
      <sz val="14"/>
      <color indexed="55"/>
      <name val="Arial Narrow"/>
      <family val="2"/>
    </font>
    <font>
      <sz val="10"/>
      <color indexed="55"/>
      <name val="Arial Narrow"/>
      <family val="2"/>
    </font>
    <font>
      <b/>
      <sz val="10"/>
      <color indexed="9"/>
      <name val="Arial Narrow"/>
      <family val="2"/>
    </font>
    <font>
      <b/>
      <sz val="12"/>
      <color indexed="15"/>
      <name val="Arial Narrow"/>
      <family val="2"/>
    </font>
    <font>
      <sz val="10"/>
      <color indexed="9"/>
      <name val="Arial Narrow"/>
      <family val="2"/>
    </font>
    <font>
      <b/>
      <i/>
      <sz val="14"/>
      <color indexed="19"/>
      <name val="Arial Narrow"/>
      <family val="2"/>
    </font>
    <font>
      <b/>
      <i/>
      <sz val="11"/>
      <color indexed="55"/>
      <name val="Arial Narrow"/>
      <family val="2"/>
    </font>
    <font>
      <i/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5" tint="-0.24997000396251678"/>
      <name val="Arial Narrow"/>
      <family val="2"/>
    </font>
    <font>
      <sz val="11"/>
      <color theme="0" tint="-0.3499799966812134"/>
      <name val="Times New Roman"/>
      <family val="1"/>
    </font>
    <font>
      <b/>
      <i/>
      <u val="single"/>
      <sz val="12"/>
      <color rgb="FF002060"/>
      <name val="Arial Narrow"/>
      <family val="2"/>
    </font>
    <font>
      <u val="single"/>
      <sz val="11"/>
      <color theme="10"/>
      <name val="Arial Narrow"/>
      <family val="2"/>
    </font>
    <font>
      <b/>
      <i/>
      <sz val="14"/>
      <color theme="0"/>
      <name val="Arial Narrow"/>
      <family val="2"/>
    </font>
    <font>
      <i/>
      <sz val="14"/>
      <color theme="0" tint="-0.3499799966812134"/>
      <name val="Arial Narrow"/>
      <family val="2"/>
    </font>
    <font>
      <sz val="10"/>
      <color theme="0" tint="-0.3499799966812134"/>
      <name val="Arial Narrow"/>
      <family val="2"/>
    </font>
    <font>
      <b/>
      <sz val="10"/>
      <color theme="0"/>
      <name val="Arial Narrow"/>
      <family val="2"/>
    </font>
    <font>
      <b/>
      <sz val="12"/>
      <color rgb="FF0070C0"/>
      <name val="Arial Narrow"/>
      <family val="2"/>
    </font>
    <font>
      <sz val="10"/>
      <color theme="0"/>
      <name val="Arial Narrow"/>
      <family val="2"/>
    </font>
    <font>
      <b/>
      <i/>
      <sz val="14"/>
      <color theme="5" tint="-0.24997000396251678"/>
      <name val="Arial Narrow"/>
      <family val="2"/>
    </font>
    <font>
      <b/>
      <i/>
      <sz val="11"/>
      <color theme="0" tint="-0.3499799966812134"/>
      <name val="Arial Narrow"/>
      <family val="2"/>
    </font>
    <font>
      <i/>
      <sz val="10"/>
      <color theme="0" tint="-0.3499799966812134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1" fillId="33" borderId="0" xfId="55" applyFont="1" applyFill="1" applyAlignment="1" applyProtection="1">
      <alignment/>
      <protection/>
    </xf>
    <xf numFmtId="0" fontId="2" fillId="33" borderId="0" xfId="0" applyFont="1" applyFill="1" applyAlignment="1">
      <alignment horizontal="right"/>
    </xf>
    <xf numFmtId="0" fontId="6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63" fillId="5" borderId="0" xfId="0" applyFont="1" applyFill="1" applyBorder="1" applyAlignment="1">
      <alignment/>
    </xf>
    <xf numFmtId="0" fontId="64" fillId="5" borderId="0" xfId="0" applyFont="1" applyFill="1" applyBorder="1" applyAlignment="1">
      <alignment/>
    </xf>
    <xf numFmtId="0" fontId="0" fillId="34" borderId="0" xfId="0" applyFill="1" applyAlignment="1">
      <alignment/>
    </xf>
    <xf numFmtId="0" fontId="65" fillId="34" borderId="0" xfId="0" applyFont="1" applyFill="1" applyBorder="1" applyAlignment="1">
      <alignment/>
    </xf>
    <xf numFmtId="0" fontId="65" fillId="34" borderId="0" xfId="0" applyFont="1" applyFill="1" applyBorder="1" applyAlignment="1">
      <alignment horizontal="center"/>
    </xf>
    <xf numFmtId="0" fontId="65" fillId="34" borderId="13" xfId="0" applyFont="1" applyFill="1" applyBorder="1" applyAlignment="1">
      <alignment/>
    </xf>
    <xf numFmtId="0" fontId="64" fillId="5" borderId="0" xfId="0" applyFont="1" applyFill="1" applyBorder="1" applyAlignment="1">
      <alignment horizontal="center"/>
    </xf>
    <xf numFmtId="0" fontId="65" fillId="34" borderId="14" xfId="0" applyFont="1" applyFill="1" applyBorder="1" applyAlignment="1">
      <alignment/>
    </xf>
    <xf numFmtId="0" fontId="65" fillId="34" borderId="15" xfId="0" applyFont="1" applyFill="1" applyBorder="1" applyAlignment="1">
      <alignment/>
    </xf>
    <xf numFmtId="0" fontId="65" fillId="34" borderId="15" xfId="0" applyFont="1" applyFill="1" applyBorder="1" applyAlignment="1">
      <alignment horizontal="center"/>
    </xf>
    <xf numFmtId="0" fontId="65" fillId="34" borderId="16" xfId="0" applyFont="1" applyFill="1" applyBorder="1" applyAlignment="1">
      <alignment horizontal="center"/>
    </xf>
    <xf numFmtId="0" fontId="65" fillId="33" borderId="14" xfId="0" applyFont="1" applyFill="1" applyBorder="1" applyAlignment="1">
      <alignment/>
    </xf>
    <xf numFmtId="0" fontId="65" fillId="33" borderId="15" xfId="0" applyFont="1" applyFill="1" applyBorder="1" applyAlignment="1">
      <alignment/>
    </xf>
    <xf numFmtId="0" fontId="65" fillId="33" borderId="15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11" borderId="17" xfId="0" applyFont="1" applyFill="1" applyBorder="1" applyAlignment="1">
      <alignment/>
    </xf>
    <xf numFmtId="0" fontId="5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11" borderId="18" xfId="0" applyFont="1" applyFill="1" applyBorder="1" applyAlignment="1">
      <alignment/>
    </xf>
    <xf numFmtId="4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left"/>
    </xf>
    <xf numFmtId="37" fontId="66" fillId="35" borderId="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37" fontId="3" fillId="33" borderId="17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37" fontId="3" fillId="33" borderId="19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44" fontId="59" fillId="33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42" fontId="3" fillId="34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0" fontId="67" fillId="34" borderId="0" xfId="0" applyFont="1" applyFill="1" applyBorder="1" applyAlignment="1">
      <alignment/>
    </xf>
    <xf numFmtId="4" fontId="67" fillId="34" borderId="0" xfId="0" applyNumberFormat="1" applyFont="1" applyFill="1" applyBorder="1" applyAlignment="1">
      <alignment horizontal="center"/>
    </xf>
    <xf numFmtId="4" fontId="67" fillId="34" borderId="13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44" fontId="3" fillId="33" borderId="0" xfId="0" applyNumberFormat="1" applyFont="1" applyFill="1" applyBorder="1" applyAlignment="1">
      <alignment horizontal="center"/>
    </xf>
    <xf numFmtId="0" fontId="62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4" fontId="3" fillId="36" borderId="11" xfId="0" applyNumberFormat="1" applyFont="1" applyFill="1" applyBorder="1" applyAlignment="1">
      <alignment horizontal="center"/>
    </xf>
    <xf numFmtId="4" fontId="3" fillId="36" borderId="12" xfId="0" applyNumberFormat="1" applyFont="1" applyFill="1" applyBorder="1" applyAlignment="1">
      <alignment horizontal="center"/>
    </xf>
    <xf numFmtId="0" fontId="63" fillId="37" borderId="0" xfId="0" applyFont="1" applyFill="1" applyBorder="1" applyAlignment="1">
      <alignment/>
    </xf>
    <xf numFmtId="0" fontId="64" fillId="37" borderId="0" xfId="0" applyFont="1" applyFill="1" applyBorder="1" applyAlignment="1">
      <alignment/>
    </xf>
    <xf numFmtId="0" fontId="0" fillId="36" borderId="0" xfId="0" applyFill="1" applyAlignment="1">
      <alignment/>
    </xf>
    <xf numFmtId="0" fontId="67" fillId="36" borderId="0" xfId="0" applyFont="1" applyFill="1" applyBorder="1" applyAlignment="1">
      <alignment/>
    </xf>
    <xf numFmtId="0" fontId="65" fillId="36" borderId="0" xfId="0" applyFont="1" applyFill="1" applyBorder="1" applyAlignment="1">
      <alignment horizontal="center"/>
    </xf>
    <xf numFmtId="0" fontId="65" fillId="36" borderId="0" xfId="0" applyFont="1" applyFill="1" applyBorder="1" applyAlignment="1">
      <alignment/>
    </xf>
    <xf numFmtId="4" fontId="67" fillId="36" borderId="0" xfId="0" applyNumberFormat="1" applyFont="1" applyFill="1" applyBorder="1" applyAlignment="1">
      <alignment horizontal="center"/>
    </xf>
    <xf numFmtId="4" fontId="67" fillId="36" borderId="13" xfId="0" applyNumberFormat="1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/>
    </xf>
    <xf numFmtId="0" fontId="65" fillId="36" borderId="14" xfId="0" applyFont="1" applyFill="1" applyBorder="1" applyAlignment="1">
      <alignment/>
    </xf>
    <xf numFmtId="0" fontId="65" fillId="36" borderId="15" xfId="0" applyFont="1" applyFill="1" applyBorder="1" applyAlignment="1">
      <alignment/>
    </xf>
    <xf numFmtId="0" fontId="65" fillId="36" borderId="15" xfId="0" applyFont="1" applyFill="1" applyBorder="1" applyAlignment="1">
      <alignment horizontal="center"/>
    </xf>
    <xf numFmtId="0" fontId="65" fillId="36" borderId="16" xfId="0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44" fontId="3" fillId="0" borderId="17" xfId="0" applyNumberFormat="1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65" fillId="36" borderId="11" xfId="0" applyFont="1" applyFill="1" applyBorder="1" applyAlignment="1">
      <alignment horizontal="right"/>
    </xf>
    <xf numFmtId="0" fontId="65" fillId="36" borderId="11" xfId="0" applyFont="1" applyFill="1" applyBorder="1" applyAlignment="1">
      <alignment horizontal="center"/>
    </xf>
    <xf numFmtId="0" fontId="3" fillId="37" borderId="17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68" fillId="33" borderId="0" xfId="0" applyFont="1" applyFill="1" applyAlignment="1">
      <alignment/>
    </xf>
    <xf numFmtId="44" fontId="3" fillId="0" borderId="24" xfId="0" applyNumberFormat="1" applyFont="1" applyBorder="1" applyAlignment="1">
      <alignment horizontal="center"/>
    </xf>
    <xf numFmtId="44" fontId="64" fillId="0" borderId="0" xfId="0" applyNumberFormat="1" applyFont="1" applyFill="1" applyBorder="1" applyAlignment="1">
      <alignment/>
    </xf>
    <xf numFmtId="44" fontId="64" fillId="5" borderId="0" xfId="0" applyNumberFormat="1" applyFont="1" applyFill="1" applyBorder="1" applyAlignment="1">
      <alignment/>
    </xf>
    <xf numFmtId="44" fontId="64" fillId="37" borderId="0" xfId="0" applyNumberFormat="1" applyFont="1" applyFill="1" applyBorder="1" applyAlignment="1">
      <alignment/>
    </xf>
    <xf numFmtId="0" fontId="6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1" fillId="33" borderId="0" xfId="55" applyFont="1" applyFill="1" applyBorder="1" applyAlignment="1" applyProtection="1">
      <alignment/>
      <protection/>
    </xf>
    <xf numFmtId="0" fontId="70" fillId="0" borderId="0" xfId="0" applyFont="1" applyFill="1" applyBorder="1" applyAlignment="1">
      <alignment horizontal="center"/>
    </xf>
    <xf numFmtId="44" fontId="0" fillId="33" borderId="0" xfId="0" applyNumberFormat="1" applyFill="1" applyAlignment="1">
      <alignment/>
    </xf>
    <xf numFmtId="44" fontId="3" fillId="33" borderId="17" xfId="0" applyNumberFormat="1" applyFont="1" applyFill="1" applyBorder="1" applyAlignment="1">
      <alignment horizontal="center"/>
    </xf>
    <xf numFmtId="44" fontId="3" fillId="33" borderId="19" xfId="0" applyNumberFormat="1" applyFont="1" applyFill="1" applyBorder="1" applyAlignment="1">
      <alignment horizontal="center"/>
    </xf>
    <xf numFmtId="44" fontId="3" fillId="33" borderId="18" xfId="0" applyNumberFormat="1" applyFont="1" applyFill="1" applyBorder="1" applyAlignment="1">
      <alignment horizontal="center"/>
    </xf>
    <xf numFmtId="44" fontId="7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314325</xdr:colOff>
      <xdr:row>1</xdr:row>
      <xdr:rowOff>104775</xdr:rowOff>
    </xdr:from>
    <xdr:ext cx="3714750" cy="2266950"/>
    <xdr:sp>
      <xdr:nvSpPr>
        <xdr:cNvPr id="1" name="TextBox 1"/>
        <xdr:cNvSpPr txBox="1">
          <a:spLocks noChangeArrowheads="1"/>
        </xdr:cNvSpPr>
      </xdr:nvSpPr>
      <xdr:spPr>
        <a:xfrm>
          <a:off x="7572375" y="314325"/>
          <a:ext cx="3714750" cy="226695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Instrument time can be scheduled in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4hrs blocks (am (9am-1pm) or pm (1pm-5pm)),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8hrs blocks (9am - 5pm),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one 4hr plus one over night block (1pm-9am)  and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24hr blocks (starting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9am or 1pm)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Instrument time can start either 9am or 1pm Mon-Fri.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times can be 9am, 1pm and 5pm 7 days a week.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Consecutive instrument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time is charged in full block rates, partial blocks are charged based on the hourly rate up to the next full block rate (see complete  rate table  "column L-R").</a:t>
          </a:r>
        </a:p>
      </xdr:txBody>
    </xdr:sp>
    <xdr:clientData/>
  </xdr:oneCellAnchor>
  <xdr:twoCellAnchor editAs="oneCell">
    <xdr:from>
      <xdr:col>1</xdr:col>
      <xdr:colOff>304800</xdr:colOff>
      <xdr:row>1</xdr:row>
      <xdr:rowOff>57150</xdr:rowOff>
    </xdr:from>
    <xdr:to>
      <xdr:col>9</xdr:col>
      <xdr:colOff>180975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6700"/>
          <a:ext cx="65246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eomicsresource.washington.edu/resources.ph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workbookViewId="0" topLeftCell="A1">
      <pane ySplit="12" topLeftCell="BM13" activePane="bottomLeft" state="frozen"/>
      <selection pane="topLeft" activeCell="A1" sqref="A1"/>
      <selection pane="bottomLeft" activeCell="D26" sqref="D26"/>
    </sheetView>
  </sheetViews>
  <sheetFormatPr defaultColWidth="9.140625" defaultRowHeight="15"/>
  <cols>
    <col min="1" max="1" width="9.140625" style="3" customWidth="1"/>
    <col min="2" max="2" width="12.421875" style="3" customWidth="1"/>
    <col min="3" max="3" width="32.421875" style="3" customWidth="1"/>
    <col min="4" max="10" width="9.140625" style="3" customWidth="1"/>
    <col min="11" max="11" width="54.140625" style="3" customWidth="1"/>
    <col min="12" max="26" width="9.140625" style="4" customWidth="1"/>
    <col min="27" max="16384" width="9.140625" style="3" customWidth="1"/>
  </cols>
  <sheetData>
    <row r="1" spans="2:26" s="1" customFormat="1" ht="16.5">
      <c r="B1" s="86" t="s">
        <v>33</v>
      </c>
      <c r="G1" s="92" t="s">
        <v>34</v>
      </c>
      <c r="L1" s="2" t="s">
        <v>35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2:20" ht="15.75">
      <c r="L2" s="96" t="s">
        <v>38</v>
      </c>
      <c r="T2" s="96"/>
    </row>
    <row r="3" spans="12:20" ht="15.75">
      <c r="L3" s="96" t="s">
        <v>39</v>
      </c>
      <c r="T3" s="96"/>
    </row>
    <row r="4" spans="12:20" ht="15.75">
      <c r="L4" s="96" t="s">
        <v>41</v>
      </c>
      <c r="T4" s="96"/>
    </row>
    <row r="5" spans="12:20" ht="15.75">
      <c r="L5" s="96" t="s">
        <v>40</v>
      </c>
      <c r="T5" s="96"/>
    </row>
    <row r="6" spans="12:20" ht="15.75">
      <c r="L6" s="96" t="s">
        <v>42</v>
      </c>
      <c r="T6" s="96"/>
    </row>
    <row r="7" spans="12:20" ht="15.75">
      <c r="L7" s="96" t="s">
        <v>43</v>
      </c>
      <c r="T7" s="96"/>
    </row>
    <row r="8" ht="15"/>
    <row r="9" spans="2:20" ht="16.5">
      <c r="B9" s="5" t="s">
        <v>0</v>
      </c>
      <c r="C9" s="6"/>
      <c r="D9" s="6"/>
      <c r="E9" s="6"/>
      <c r="L9" s="95" t="s">
        <v>36</v>
      </c>
      <c r="T9" s="95"/>
    </row>
    <row r="10" spans="1:20" ht="16.5">
      <c r="A10" s="6"/>
      <c r="B10" s="7" t="str">
        <f>B15</f>
        <v>UW Internal Rates Without Labor</v>
      </c>
      <c r="C10" s="6"/>
      <c r="D10" s="8" t="s">
        <v>1</v>
      </c>
      <c r="E10" s="7" t="str">
        <f>B42</f>
        <v>UW Internal Rates fee-for-service With Labor</v>
      </c>
      <c r="F10" s="6"/>
      <c r="G10" s="6"/>
      <c r="L10" s="97" t="s">
        <v>37</v>
      </c>
      <c r="T10" s="97"/>
    </row>
    <row r="11" spans="1:7" ht="16.5">
      <c r="A11" s="6"/>
      <c r="B11" s="6"/>
      <c r="C11" s="6"/>
      <c r="D11" s="8" t="s">
        <v>1</v>
      </c>
      <c r="E11" s="7" t="str">
        <f>B69</f>
        <v>External Billing Rates - Non Profit With Labor</v>
      </c>
      <c r="F11" s="6"/>
      <c r="G11" s="6"/>
    </row>
    <row r="12" spans="1:12" ht="16.5">
      <c r="A12" s="6"/>
      <c r="B12" s="6"/>
      <c r="C12" s="6"/>
      <c r="D12" s="8" t="s">
        <v>1</v>
      </c>
      <c r="E12" s="7" t="str">
        <f>B96</f>
        <v>External Billing Rates - Commercial With Labor</v>
      </c>
      <c r="F12" s="6"/>
      <c r="G12" s="6"/>
      <c r="L12" s="91" t="s">
        <v>29</v>
      </c>
    </row>
    <row r="13" spans="2:7" ht="16.5">
      <c r="B13" s="6"/>
      <c r="C13" s="6"/>
      <c r="D13" s="6"/>
      <c r="E13" s="6"/>
      <c r="F13" s="6"/>
      <c r="G13" s="6"/>
    </row>
    <row r="15" spans="2:26" ht="16.5">
      <c r="B15" s="9" t="s">
        <v>2</v>
      </c>
      <c r="C15" s="10"/>
      <c r="D15" s="10"/>
      <c r="E15" s="10"/>
      <c r="F15" s="10"/>
      <c r="G15" s="10"/>
      <c r="H15" s="10"/>
      <c r="I15" s="10"/>
      <c r="J15" s="11"/>
      <c r="L15" s="12" t="str">
        <f>B15</f>
        <v>UW Internal Rates Without Labor</v>
      </c>
      <c r="M15" s="13"/>
      <c r="N15" s="13"/>
      <c r="O15" s="13"/>
      <c r="P15" s="13"/>
      <c r="Q15" s="13"/>
      <c r="R15" s="13"/>
      <c r="T15" s="12" t="s">
        <v>44</v>
      </c>
      <c r="U15" s="13"/>
      <c r="V15" s="13"/>
      <c r="W15" s="13"/>
      <c r="X15" s="13"/>
      <c r="Y15" s="13"/>
      <c r="Z15" s="13"/>
    </row>
    <row r="16" spans="2:26" ht="12.75">
      <c r="B16" s="14"/>
      <c r="C16" s="15"/>
      <c r="D16" s="16" t="s">
        <v>3</v>
      </c>
      <c r="E16" s="15" t="s">
        <v>25</v>
      </c>
      <c r="F16" s="15"/>
      <c r="G16" s="15"/>
      <c r="H16" s="15"/>
      <c r="I16" s="15"/>
      <c r="J16" s="17"/>
      <c r="L16" s="18" t="s">
        <v>11</v>
      </c>
      <c r="M16" s="18" t="s">
        <v>4</v>
      </c>
      <c r="N16" s="18" t="s">
        <v>5</v>
      </c>
      <c r="O16" s="18" t="s">
        <v>32</v>
      </c>
      <c r="P16" s="18" t="s">
        <v>6</v>
      </c>
      <c r="Q16" s="18" t="s">
        <v>7</v>
      </c>
      <c r="R16" s="18" t="s">
        <v>8</v>
      </c>
      <c r="T16" s="18" t="s">
        <v>26</v>
      </c>
      <c r="U16" s="18" t="str">
        <f aca="true" t="shared" si="0" ref="U16:Z16">M16</f>
        <v>FT</v>
      </c>
      <c r="V16" s="18" t="str">
        <f t="shared" si="0"/>
        <v>OT1/OT2</v>
      </c>
      <c r="W16" s="18" t="str">
        <f t="shared" si="0"/>
        <v>Q</v>
      </c>
      <c r="X16" s="18" t="str">
        <f t="shared" si="0"/>
        <v>ETD</v>
      </c>
      <c r="Y16" s="18" t="str">
        <f t="shared" si="0"/>
        <v>TSQA</v>
      </c>
      <c r="Z16" s="18" t="str">
        <f t="shared" si="0"/>
        <v>TSQV</v>
      </c>
    </row>
    <row r="17" spans="2:26" ht="12.75">
      <c r="B17" s="19" t="s">
        <v>9</v>
      </c>
      <c r="C17" s="20" t="s">
        <v>10</v>
      </c>
      <c r="D17" s="21" t="s">
        <v>26</v>
      </c>
      <c r="E17" s="21" t="s">
        <v>4</v>
      </c>
      <c r="F17" s="21" t="s">
        <v>5</v>
      </c>
      <c r="G17" s="21" t="s">
        <v>32</v>
      </c>
      <c r="H17" s="21" t="s">
        <v>6</v>
      </c>
      <c r="I17" s="21" t="s">
        <v>7</v>
      </c>
      <c r="J17" s="22" t="s">
        <v>8</v>
      </c>
      <c r="L17" s="27">
        <v>1</v>
      </c>
      <c r="M17" s="88">
        <f aca="true" t="shared" si="1" ref="M17:R17">E19</f>
        <v>20</v>
      </c>
      <c r="N17" s="88">
        <f t="shared" si="1"/>
        <v>20</v>
      </c>
      <c r="O17" s="88">
        <f t="shared" si="1"/>
        <v>20</v>
      </c>
      <c r="P17" s="88">
        <f t="shared" si="1"/>
        <v>17</v>
      </c>
      <c r="Q17" s="88">
        <f t="shared" si="1"/>
        <v>7</v>
      </c>
      <c r="R17" s="88">
        <f t="shared" si="1"/>
        <v>12</v>
      </c>
      <c r="T17" s="27">
        <f>L17</f>
        <v>1</v>
      </c>
      <c r="U17" s="88">
        <f>M17/$L17</f>
        <v>20</v>
      </c>
      <c r="V17" s="88">
        <f>N17/$L17</f>
        <v>20</v>
      </c>
      <c r="W17" s="88">
        <f aca="true" t="shared" si="2" ref="W17:Z18">O17/$L17</f>
        <v>20</v>
      </c>
      <c r="X17" s="88">
        <f t="shared" si="2"/>
        <v>17</v>
      </c>
      <c r="Y17" s="88">
        <f t="shared" si="2"/>
        <v>7</v>
      </c>
      <c r="Z17" s="88">
        <f t="shared" si="2"/>
        <v>12</v>
      </c>
    </row>
    <row r="18" spans="2:26" ht="12.75">
      <c r="B18" s="23"/>
      <c r="C18" s="24"/>
      <c r="D18" s="25"/>
      <c r="E18" s="25"/>
      <c r="F18" s="25"/>
      <c r="G18" s="25"/>
      <c r="H18" s="25"/>
      <c r="I18" s="25"/>
      <c r="J18" s="26"/>
      <c r="L18" s="27">
        <v>2</v>
      </c>
      <c r="M18" s="88">
        <f aca="true" t="shared" si="3" ref="M18:R18">2*M17</f>
        <v>40</v>
      </c>
      <c r="N18" s="88">
        <f t="shared" si="3"/>
        <v>40</v>
      </c>
      <c r="O18" s="88">
        <f t="shared" si="3"/>
        <v>40</v>
      </c>
      <c r="P18" s="88">
        <f t="shared" si="3"/>
        <v>34</v>
      </c>
      <c r="Q18" s="88">
        <f t="shared" si="3"/>
        <v>14</v>
      </c>
      <c r="R18" s="88">
        <f t="shared" si="3"/>
        <v>24</v>
      </c>
      <c r="T18" s="27">
        <f aca="true" t="shared" si="4" ref="T18:T40">L18</f>
        <v>2</v>
      </c>
      <c r="U18" s="88">
        <f>M18/$L18</f>
        <v>20</v>
      </c>
      <c r="V18" s="88">
        <f>N18/$L18</f>
        <v>20</v>
      </c>
      <c r="W18" s="88">
        <f t="shared" si="2"/>
        <v>20</v>
      </c>
      <c r="X18" s="88">
        <f t="shared" si="2"/>
        <v>17</v>
      </c>
      <c r="Y18" s="88">
        <f t="shared" si="2"/>
        <v>7</v>
      </c>
      <c r="Z18" s="88">
        <f t="shared" si="2"/>
        <v>12</v>
      </c>
    </row>
    <row r="19" spans="2:26" ht="12.75">
      <c r="B19" s="28" t="s">
        <v>12</v>
      </c>
      <c r="C19" s="29" t="s">
        <v>13</v>
      </c>
      <c r="D19" s="30">
        <v>1</v>
      </c>
      <c r="E19" s="78">
        <v>20</v>
      </c>
      <c r="F19" s="78">
        <v>20</v>
      </c>
      <c r="G19" s="78">
        <v>20</v>
      </c>
      <c r="H19" s="78">
        <v>17</v>
      </c>
      <c r="I19" s="78">
        <v>7</v>
      </c>
      <c r="J19" s="78">
        <v>12</v>
      </c>
      <c r="L19" s="27">
        <v>3</v>
      </c>
      <c r="M19" s="88">
        <f aca="true" t="shared" si="5" ref="M19:R19">3*M17</f>
        <v>60</v>
      </c>
      <c r="N19" s="88">
        <f t="shared" si="5"/>
        <v>60</v>
      </c>
      <c r="O19" s="88">
        <f t="shared" si="5"/>
        <v>60</v>
      </c>
      <c r="P19" s="88">
        <f t="shared" si="5"/>
        <v>51</v>
      </c>
      <c r="Q19" s="88">
        <f t="shared" si="5"/>
        <v>21</v>
      </c>
      <c r="R19" s="88">
        <f t="shared" si="5"/>
        <v>36</v>
      </c>
      <c r="T19" s="27">
        <f t="shared" si="4"/>
        <v>3</v>
      </c>
      <c r="U19" s="88">
        <f aca="true" t="shared" si="6" ref="U19:U33">M19/$L19</f>
        <v>20</v>
      </c>
      <c r="V19" s="88">
        <f aca="true" t="shared" si="7" ref="V19:V33">N19/$L19</f>
        <v>20</v>
      </c>
      <c r="W19" s="88">
        <f aca="true" t="shared" si="8" ref="W19:W34">O19/$L19</f>
        <v>20</v>
      </c>
      <c r="X19" s="88">
        <f aca="true" t="shared" si="9" ref="X19:X34">P19/$L19</f>
        <v>17</v>
      </c>
      <c r="Y19" s="88">
        <f aca="true" t="shared" si="10" ref="Y19:Y34">Q19/$L19</f>
        <v>7</v>
      </c>
      <c r="Z19" s="88">
        <f aca="true" t="shared" si="11" ref="Z19:Z34">R19/$L19</f>
        <v>12</v>
      </c>
    </row>
    <row r="20" spans="2:26" ht="12.75">
      <c r="B20" s="28" t="s">
        <v>14</v>
      </c>
      <c r="C20" s="29" t="s">
        <v>15</v>
      </c>
      <c r="D20" s="30">
        <v>4</v>
      </c>
      <c r="E20" s="78">
        <v>70</v>
      </c>
      <c r="F20" s="78">
        <v>70</v>
      </c>
      <c r="G20" s="78">
        <v>70</v>
      </c>
      <c r="H20" s="78">
        <v>60</v>
      </c>
      <c r="I20" s="78">
        <v>25</v>
      </c>
      <c r="J20" s="78">
        <v>40</v>
      </c>
      <c r="L20" s="18">
        <v>4</v>
      </c>
      <c r="M20" s="89">
        <f aca="true" t="shared" si="12" ref="M20:R20">E20</f>
        <v>70</v>
      </c>
      <c r="N20" s="89">
        <f t="shared" si="12"/>
        <v>70</v>
      </c>
      <c r="O20" s="89">
        <f t="shared" si="12"/>
        <v>70</v>
      </c>
      <c r="P20" s="89">
        <f t="shared" si="12"/>
        <v>60</v>
      </c>
      <c r="Q20" s="89">
        <f t="shared" si="12"/>
        <v>25</v>
      </c>
      <c r="R20" s="89">
        <f t="shared" si="12"/>
        <v>40</v>
      </c>
      <c r="T20" s="18">
        <f t="shared" si="4"/>
        <v>4</v>
      </c>
      <c r="U20" s="89">
        <f t="shared" si="6"/>
        <v>17.5</v>
      </c>
      <c r="V20" s="89">
        <f t="shared" si="7"/>
        <v>17.5</v>
      </c>
      <c r="W20" s="89">
        <f t="shared" si="8"/>
        <v>17.5</v>
      </c>
      <c r="X20" s="89">
        <f t="shared" si="9"/>
        <v>15</v>
      </c>
      <c r="Y20" s="89">
        <f t="shared" si="10"/>
        <v>6.25</v>
      </c>
      <c r="Z20" s="89">
        <f t="shared" si="11"/>
        <v>10</v>
      </c>
    </row>
    <row r="21" spans="2:26" ht="12.75">
      <c r="B21" s="28" t="s">
        <v>16</v>
      </c>
      <c r="C21" s="29" t="s">
        <v>17</v>
      </c>
      <c r="D21" s="30">
        <v>8</v>
      </c>
      <c r="E21" s="78">
        <v>120</v>
      </c>
      <c r="F21" s="78">
        <v>120</v>
      </c>
      <c r="G21" s="78">
        <v>120</v>
      </c>
      <c r="H21" s="78">
        <v>100</v>
      </c>
      <c r="I21" s="78">
        <v>45</v>
      </c>
      <c r="J21" s="78">
        <v>60</v>
      </c>
      <c r="L21" s="27">
        <v>5</v>
      </c>
      <c r="M21" s="88">
        <f aca="true" t="shared" si="13" ref="M21:R21">M20+M17</f>
        <v>90</v>
      </c>
      <c r="N21" s="88">
        <f t="shared" si="13"/>
        <v>90</v>
      </c>
      <c r="O21" s="88">
        <f t="shared" si="13"/>
        <v>90</v>
      </c>
      <c r="P21" s="88">
        <f t="shared" si="13"/>
        <v>77</v>
      </c>
      <c r="Q21" s="88">
        <f t="shared" si="13"/>
        <v>32</v>
      </c>
      <c r="R21" s="88">
        <f t="shared" si="13"/>
        <v>52</v>
      </c>
      <c r="T21" s="27">
        <f t="shared" si="4"/>
        <v>5</v>
      </c>
      <c r="U21" s="88">
        <f t="shared" si="6"/>
        <v>18</v>
      </c>
      <c r="V21" s="88">
        <f t="shared" si="7"/>
        <v>18</v>
      </c>
      <c r="W21" s="88">
        <f t="shared" si="8"/>
        <v>18</v>
      </c>
      <c r="X21" s="88">
        <f t="shared" si="9"/>
        <v>15.4</v>
      </c>
      <c r="Y21" s="88">
        <f t="shared" si="10"/>
        <v>6.4</v>
      </c>
      <c r="Z21" s="88">
        <f t="shared" si="11"/>
        <v>10.4</v>
      </c>
    </row>
    <row r="22" spans="2:26" ht="12.75">
      <c r="B22" s="28" t="s">
        <v>30</v>
      </c>
      <c r="C22" s="29" t="s">
        <v>31</v>
      </c>
      <c r="D22" s="30">
        <v>16</v>
      </c>
      <c r="E22" s="78">
        <v>180</v>
      </c>
      <c r="F22" s="78">
        <v>180</v>
      </c>
      <c r="G22" s="78">
        <v>180</v>
      </c>
      <c r="H22" s="78">
        <v>150</v>
      </c>
      <c r="I22" s="78">
        <v>70</v>
      </c>
      <c r="J22" s="78">
        <v>90</v>
      </c>
      <c r="L22" s="27">
        <v>6</v>
      </c>
      <c r="M22" s="88">
        <f>M21+M17</f>
        <v>110</v>
      </c>
      <c r="N22" s="88">
        <f>N21+N17</f>
        <v>110</v>
      </c>
      <c r="O22" s="88">
        <f>O21+O17</f>
        <v>110</v>
      </c>
      <c r="P22" s="88">
        <f>P21+P17</f>
        <v>94</v>
      </c>
      <c r="Q22" s="88">
        <f>Q21+Q17</f>
        <v>39</v>
      </c>
      <c r="R22" s="88">
        <f>J21</f>
        <v>60</v>
      </c>
      <c r="T22" s="27">
        <f t="shared" si="4"/>
        <v>6</v>
      </c>
      <c r="U22" s="88">
        <f t="shared" si="6"/>
        <v>18.333333333333332</v>
      </c>
      <c r="V22" s="88">
        <f t="shared" si="7"/>
        <v>18.333333333333332</v>
      </c>
      <c r="W22" s="88">
        <f t="shared" si="8"/>
        <v>18.333333333333332</v>
      </c>
      <c r="X22" s="88">
        <f t="shared" si="9"/>
        <v>15.666666666666666</v>
      </c>
      <c r="Y22" s="88">
        <f t="shared" si="10"/>
        <v>6.5</v>
      </c>
      <c r="Z22" s="88">
        <f t="shared" si="11"/>
        <v>10</v>
      </c>
    </row>
    <row r="23" spans="2:26" ht="13.5" thickBot="1">
      <c r="B23" s="31" t="s">
        <v>18</v>
      </c>
      <c r="C23" s="32" t="s">
        <v>19</v>
      </c>
      <c r="D23" s="31">
        <v>24</v>
      </c>
      <c r="E23" s="87">
        <v>270</v>
      </c>
      <c r="F23" s="87">
        <v>270</v>
      </c>
      <c r="G23" s="87">
        <v>270</v>
      </c>
      <c r="H23" s="87">
        <v>225</v>
      </c>
      <c r="I23" s="87">
        <v>105</v>
      </c>
      <c r="J23" s="87">
        <v>135</v>
      </c>
      <c r="L23" s="27">
        <v>7</v>
      </c>
      <c r="M23" s="88">
        <f aca="true" t="shared" si="14" ref="M23:R23">E21</f>
        <v>120</v>
      </c>
      <c r="N23" s="88">
        <f t="shared" si="14"/>
        <v>120</v>
      </c>
      <c r="O23" s="88">
        <f t="shared" si="14"/>
        <v>120</v>
      </c>
      <c r="P23" s="88">
        <f t="shared" si="14"/>
        <v>100</v>
      </c>
      <c r="Q23" s="88">
        <f t="shared" si="14"/>
        <v>45</v>
      </c>
      <c r="R23" s="88">
        <f t="shared" si="14"/>
        <v>60</v>
      </c>
      <c r="T23" s="27">
        <f t="shared" si="4"/>
        <v>7</v>
      </c>
      <c r="U23" s="88">
        <f t="shared" si="6"/>
        <v>17.142857142857142</v>
      </c>
      <c r="V23" s="88">
        <f t="shared" si="7"/>
        <v>17.142857142857142</v>
      </c>
      <c r="W23" s="88">
        <f t="shared" si="8"/>
        <v>17.142857142857142</v>
      </c>
      <c r="X23" s="88">
        <f t="shared" si="9"/>
        <v>14.285714285714286</v>
      </c>
      <c r="Y23" s="88">
        <f t="shared" si="10"/>
        <v>6.428571428571429</v>
      </c>
      <c r="Z23" s="88">
        <f t="shared" si="11"/>
        <v>8.571428571428571</v>
      </c>
    </row>
    <row r="24" spans="2:26" ht="13.5" thickTop="1">
      <c r="B24" s="104"/>
      <c r="C24" s="35"/>
      <c r="D24" s="34"/>
      <c r="E24" s="57"/>
      <c r="F24" s="57"/>
      <c r="G24" s="57"/>
      <c r="H24" s="57"/>
      <c r="I24" s="57"/>
      <c r="J24" s="57"/>
      <c r="L24" s="18">
        <v>8</v>
      </c>
      <c r="M24" s="89">
        <f aca="true" t="shared" si="15" ref="M24:R24">E21</f>
        <v>120</v>
      </c>
      <c r="N24" s="89">
        <f t="shared" si="15"/>
        <v>120</v>
      </c>
      <c r="O24" s="89">
        <f t="shared" si="15"/>
        <v>120</v>
      </c>
      <c r="P24" s="89">
        <f t="shared" si="15"/>
        <v>100</v>
      </c>
      <c r="Q24" s="89">
        <f t="shared" si="15"/>
        <v>45</v>
      </c>
      <c r="R24" s="89">
        <f t="shared" si="15"/>
        <v>60</v>
      </c>
      <c r="T24" s="18">
        <f t="shared" si="4"/>
        <v>8</v>
      </c>
      <c r="U24" s="89">
        <f t="shared" si="6"/>
        <v>15</v>
      </c>
      <c r="V24" s="89">
        <f t="shared" si="7"/>
        <v>15</v>
      </c>
      <c r="W24" s="89">
        <f t="shared" si="8"/>
        <v>15</v>
      </c>
      <c r="X24" s="89">
        <f t="shared" si="9"/>
        <v>12.5</v>
      </c>
      <c r="Y24" s="89">
        <f t="shared" si="10"/>
        <v>5.625</v>
      </c>
      <c r="Z24" s="89">
        <f t="shared" si="11"/>
        <v>7.5</v>
      </c>
    </row>
    <row r="25" spans="2:26" ht="12.75">
      <c r="B25" s="34"/>
      <c r="C25" s="35"/>
      <c r="D25" s="34"/>
      <c r="E25" s="33"/>
      <c r="F25" s="33"/>
      <c r="G25" s="33"/>
      <c r="H25" s="33"/>
      <c r="I25" s="33"/>
      <c r="J25" s="33"/>
      <c r="L25" s="27">
        <v>9</v>
      </c>
      <c r="M25" s="88">
        <f aca="true" t="shared" si="16" ref="M25:R25">M24+M17</f>
        <v>140</v>
      </c>
      <c r="N25" s="88">
        <f t="shared" si="16"/>
        <v>140</v>
      </c>
      <c r="O25" s="88">
        <f t="shared" si="16"/>
        <v>140</v>
      </c>
      <c r="P25" s="88">
        <f t="shared" si="16"/>
        <v>117</v>
      </c>
      <c r="Q25" s="88">
        <f t="shared" si="16"/>
        <v>52</v>
      </c>
      <c r="R25" s="88">
        <f t="shared" si="16"/>
        <v>72</v>
      </c>
      <c r="T25" s="27">
        <f t="shared" si="4"/>
        <v>9</v>
      </c>
      <c r="U25" s="88">
        <f t="shared" si="6"/>
        <v>15.555555555555555</v>
      </c>
      <c r="V25" s="88">
        <f t="shared" si="7"/>
        <v>15.555555555555555</v>
      </c>
      <c r="W25" s="88">
        <f t="shared" si="8"/>
        <v>15.555555555555555</v>
      </c>
      <c r="X25" s="88">
        <f t="shared" si="9"/>
        <v>13</v>
      </c>
      <c r="Y25" s="88">
        <f t="shared" si="10"/>
        <v>5.777777777777778</v>
      </c>
      <c r="Z25" s="88">
        <f t="shared" si="11"/>
        <v>8</v>
      </c>
    </row>
    <row r="26" spans="3:26" ht="15">
      <c r="C26" s="36" t="s">
        <v>20</v>
      </c>
      <c r="D26" s="37">
        <v>2</v>
      </c>
      <c r="F26" s="33"/>
      <c r="G26" s="33"/>
      <c r="H26" s="33"/>
      <c r="I26" s="33"/>
      <c r="J26" s="33"/>
      <c r="L26" s="27">
        <v>10</v>
      </c>
      <c r="M26" s="88">
        <f aca="true" t="shared" si="17" ref="M26:R26">M25+M17</f>
        <v>160</v>
      </c>
      <c r="N26" s="88">
        <f t="shared" si="17"/>
        <v>160</v>
      </c>
      <c r="O26" s="88">
        <f t="shared" si="17"/>
        <v>160</v>
      </c>
      <c r="P26" s="88">
        <f t="shared" si="17"/>
        <v>134</v>
      </c>
      <c r="Q26" s="88">
        <f t="shared" si="17"/>
        <v>59</v>
      </c>
      <c r="R26" s="88">
        <f t="shared" si="17"/>
        <v>84</v>
      </c>
      <c r="T26" s="27">
        <f t="shared" si="4"/>
        <v>10</v>
      </c>
      <c r="U26" s="88">
        <f t="shared" si="6"/>
        <v>16</v>
      </c>
      <c r="V26" s="88">
        <f t="shared" si="7"/>
        <v>16</v>
      </c>
      <c r="W26" s="88">
        <f t="shared" si="8"/>
        <v>16</v>
      </c>
      <c r="X26" s="88">
        <f t="shared" si="9"/>
        <v>13.4</v>
      </c>
      <c r="Y26" s="88">
        <f t="shared" si="10"/>
        <v>5.9</v>
      </c>
      <c r="Z26" s="88">
        <f t="shared" si="11"/>
        <v>8.4</v>
      </c>
    </row>
    <row r="27" spans="3:26" ht="12.75">
      <c r="C27" s="38" t="s">
        <v>21</v>
      </c>
      <c r="D27" s="39">
        <f>ROUNDDOWN(D26/24,0)</f>
        <v>0</v>
      </c>
      <c r="E27" s="100">
        <f aca="true" t="shared" si="18" ref="E27:J27">(ROUNDDOWN($D26/24,0))*E23</f>
        <v>0</v>
      </c>
      <c r="F27" s="100">
        <f t="shared" si="18"/>
        <v>0</v>
      </c>
      <c r="G27" s="100">
        <f t="shared" si="18"/>
        <v>0</v>
      </c>
      <c r="H27" s="100">
        <f t="shared" si="18"/>
        <v>0</v>
      </c>
      <c r="I27" s="100">
        <f t="shared" si="18"/>
        <v>0</v>
      </c>
      <c r="J27" s="100">
        <f t="shared" si="18"/>
        <v>0</v>
      </c>
      <c r="L27" s="27">
        <v>11</v>
      </c>
      <c r="M27" s="88">
        <f>M26+M17</f>
        <v>180</v>
      </c>
      <c r="N27" s="88">
        <f>N26+N17</f>
        <v>180</v>
      </c>
      <c r="O27" s="88">
        <f>O26+O17</f>
        <v>180</v>
      </c>
      <c r="P27" s="88">
        <f>H22</f>
        <v>150</v>
      </c>
      <c r="Q27" s="88">
        <f>Q26+Q17</f>
        <v>66</v>
      </c>
      <c r="R27" s="88">
        <f>J22</f>
        <v>90</v>
      </c>
      <c r="T27" s="27">
        <f t="shared" si="4"/>
        <v>11</v>
      </c>
      <c r="U27" s="88">
        <f t="shared" si="6"/>
        <v>16.363636363636363</v>
      </c>
      <c r="V27" s="88">
        <f t="shared" si="7"/>
        <v>16.363636363636363</v>
      </c>
      <c r="W27" s="88">
        <f t="shared" si="8"/>
        <v>16.363636363636363</v>
      </c>
      <c r="X27" s="88">
        <f t="shared" si="9"/>
        <v>13.636363636363637</v>
      </c>
      <c r="Y27" s="88">
        <f t="shared" si="10"/>
        <v>6</v>
      </c>
      <c r="Z27" s="88">
        <f t="shared" si="11"/>
        <v>8.181818181818182</v>
      </c>
    </row>
    <row r="28" spans="3:26" ht="13.5" thickBot="1">
      <c r="C28" s="40" t="s">
        <v>22</v>
      </c>
      <c r="D28" s="41">
        <f>D26-(ROUNDDOWN(D26/24,0)*24)</f>
        <v>2</v>
      </c>
      <c r="E28" s="101">
        <f aca="true" t="shared" si="19" ref="E28:J28">IF($D28=$L17,M17,0)+IF($D28=$L18,M18,0)+IF($D28=$L19,M19,0)+IF($D28=$L20,M20,0)+IF($D28=$L21,M21,0)+IF($D28=$L22,M22,0)+IF($D28=$L23,M23,0)+IF($D28=$L24,M24,0)+IF($D28=$L25,M25,0)+IF($D28=$L26,M26,0)+IF($D28=$L27,M27,0)+IF($D28=$L28,M28,0)+IF($D28=$L29,M29,0)+IF($D28=$L30,M30,0)+IF($D28=$L31,M31,0)+IF($D28=$L32,M32,0)+IF($D28=$L33,M33,0)+IF($D28=$L34,M34,0)+IF($D28=$L35,M35,0)+IF($D28=$L36,M36,0)+IF($D28=$L37,M37,0)+IF($D28=$L38,M38,0)+IF($D28=$L39,M39,0)</f>
        <v>40</v>
      </c>
      <c r="F28" s="101">
        <f t="shared" si="19"/>
        <v>40</v>
      </c>
      <c r="G28" s="101">
        <f t="shared" si="19"/>
        <v>40</v>
      </c>
      <c r="H28" s="101">
        <f t="shared" si="19"/>
        <v>34</v>
      </c>
      <c r="I28" s="101">
        <f t="shared" si="19"/>
        <v>14</v>
      </c>
      <c r="J28" s="101">
        <f t="shared" si="19"/>
        <v>24</v>
      </c>
      <c r="L28" s="27">
        <v>12</v>
      </c>
      <c r="M28" s="88">
        <f aca="true" t="shared" si="20" ref="M28:R28">E22</f>
        <v>180</v>
      </c>
      <c r="N28" s="88">
        <f t="shared" si="20"/>
        <v>180</v>
      </c>
      <c r="O28" s="88">
        <f t="shared" si="20"/>
        <v>180</v>
      </c>
      <c r="P28" s="88">
        <f t="shared" si="20"/>
        <v>150</v>
      </c>
      <c r="Q28" s="88">
        <f t="shared" si="20"/>
        <v>70</v>
      </c>
      <c r="R28" s="88">
        <f t="shared" si="20"/>
        <v>90</v>
      </c>
      <c r="T28" s="27">
        <f t="shared" si="4"/>
        <v>12</v>
      </c>
      <c r="U28" s="88">
        <f t="shared" si="6"/>
        <v>15</v>
      </c>
      <c r="V28" s="88">
        <f t="shared" si="7"/>
        <v>15</v>
      </c>
      <c r="W28" s="88">
        <f t="shared" si="8"/>
        <v>15</v>
      </c>
      <c r="X28" s="88">
        <f t="shared" si="9"/>
        <v>12.5</v>
      </c>
      <c r="Y28" s="88">
        <f t="shared" si="10"/>
        <v>5.833333333333333</v>
      </c>
      <c r="Z28" s="88">
        <f t="shared" si="11"/>
        <v>7.5</v>
      </c>
    </row>
    <row r="29" spans="3:26" ht="13.5" thickBot="1">
      <c r="C29" s="42" t="s">
        <v>23</v>
      </c>
      <c r="D29" s="43"/>
      <c r="E29" s="102">
        <f aca="true" t="shared" si="21" ref="E29:J29">E27+E28</f>
        <v>40</v>
      </c>
      <c r="F29" s="102">
        <f t="shared" si="21"/>
        <v>40</v>
      </c>
      <c r="G29" s="102">
        <f t="shared" si="21"/>
        <v>40</v>
      </c>
      <c r="H29" s="102">
        <f t="shared" si="21"/>
        <v>34</v>
      </c>
      <c r="I29" s="102">
        <f t="shared" si="21"/>
        <v>14</v>
      </c>
      <c r="J29" s="102">
        <f t="shared" si="21"/>
        <v>24</v>
      </c>
      <c r="L29" s="27">
        <v>13</v>
      </c>
      <c r="M29" s="88">
        <f aca="true" t="shared" si="22" ref="M29:R29">E22</f>
        <v>180</v>
      </c>
      <c r="N29" s="88">
        <f t="shared" si="22"/>
        <v>180</v>
      </c>
      <c r="O29" s="88">
        <f t="shared" si="22"/>
        <v>180</v>
      </c>
      <c r="P29" s="88">
        <f t="shared" si="22"/>
        <v>150</v>
      </c>
      <c r="Q29" s="88">
        <f t="shared" si="22"/>
        <v>70</v>
      </c>
      <c r="R29" s="88">
        <f t="shared" si="22"/>
        <v>90</v>
      </c>
      <c r="T29" s="27">
        <f t="shared" si="4"/>
        <v>13</v>
      </c>
      <c r="U29" s="88">
        <f t="shared" si="6"/>
        <v>13.846153846153847</v>
      </c>
      <c r="V29" s="88">
        <f t="shared" si="7"/>
        <v>13.846153846153847</v>
      </c>
      <c r="W29" s="88">
        <f t="shared" si="8"/>
        <v>13.846153846153847</v>
      </c>
      <c r="X29" s="88">
        <f t="shared" si="9"/>
        <v>11.538461538461538</v>
      </c>
      <c r="Y29" s="88">
        <f t="shared" si="10"/>
        <v>5.384615384615385</v>
      </c>
      <c r="Z29" s="88">
        <f t="shared" si="11"/>
        <v>6.923076923076923</v>
      </c>
    </row>
    <row r="30" spans="4:26" ht="13.5" thickTop="1">
      <c r="D30" s="34"/>
      <c r="E30" s="33"/>
      <c r="F30" s="33"/>
      <c r="G30" s="33"/>
      <c r="H30" s="33"/>
      <c r="I30" s="33"/>
      <c r="J30" s="33"/>
      <c r="L30" s="27">
        <v>14</v>
      </c>
      <c r="M30" s="88">
        <f aca="true" t="shared" si="23" ref="M30:R30">E22</f>
        <v>180</v>
      </c>
      <c r="N30" s="88">
        <f t="shared" si="23"/>
        <v>180</v>
      </c>
      <c r="O30" s="88">
        <f t="shared" si="23"/>
        <v>180</v>
      </c>
      <c r="P30" s="88">
        <f t="shared" si="23"/>
        <v>150</v>
      </c>
      <c r="Q30" s="88">
        <f t="shared" si="23"/>
        <v>70</v>
      </c>
      <c r="R30" s="88">
        <f t="shared" si="23"/>
        <v>90</v>
      </c>
      <c r="T30" s="27">
        <f t="shared" si="4"/>
        <v>14</v>
      </c>
      <c r="U30" s="88">
        <f t="shared" si="6"/>
        <v>12.857142857142858</v>
      </c>
      <c r="V30" s="88">
        <f t="shared" si="7"/>
        <v>12.857142857142858</v>
      </c>
      <c r="W30" s="88">
        <f t="shared" si="8"/>
        <v>12.857142857142858</v>
      </c>
      <c r="X30" s="88">
        <f t="shared" si="9"/>
        <v>10.714285714285714</v>
      </c>
      <c r="Y30" s="88">
        <f t="shared" si="10"/>
        <v>5</v>
      </c>
      <c r="Z30" s="88">
        <f t="shared" si="11"/>
        <v>6.428571428571429</v>
      </c>
    </row>
    <row r="31" spans="4:26" ht="12.75">
      <c r="D31" s="34"/>
      <c r="E31" s="33"/>
      <c r="F31" s="33"/>
      <c r="G31" s="33"/>
      <c r="H31" s="33"/>
      <c r="I31" s="33"/>
      <c r="J31" s="33"/>
      <c r="L31" s="27">
        <v>15</v>
      </c>
      <c r="M31" s="88">
        <f aca="true" t="shared" si="24" ref="M31:R31">E22</f>
        <v>180</v>
      </c>
      <c r="N31" s="88">
        <f t="shared" si="24"/>
        <v>180</v>
      </c>
      <c r="O31" s="88">
        <f t="shared" si="24"/>
        <v>180</v>
      </c>
      <c r="P31" s="88">
        <f t="shared" si="24"/>
        <v>150</v>
      </c>
      <c r="Q31" s="88">
        <f t="shared" si="24"/>
        <v>70</v>
      </c>
      <c r="R31" s="88">
        <f t="shared" si="24"/>
        <v>90</v>
      </c>
      <c r="T31" s="27">
        <f t="shared" si="4"/>
        <v>15</v>
      </c>
      <c r="U31" s="88">
        <f t="shared" si="6"/>
        <v>12</v>
      </c>
      <c r="V31" s="88">
        <f t="shared" si="7"/>
        <v>12</v>
      </c>
      <c r="W31" s="88">
        <f t="shared" si="8"/>
        <v>12</v>
      </c>
      <c r="X31" s="88">
        <f t="shared" si="9"/>
        <v>10</v>
      </c>
      <c r="Y31" s="88">
        <f t="shared" si="10"/>
        <v>4.666666666666667</v>
      </c>
      <c r="Z31" s="88">
        <f t="shared" si="11"/>
        <v>6</v>
      </c>
    </row>
    <row r="32" spans="4:26" ht="12.75">
      <c r="D32" s="34"/>
      <c r="E32" s="33"/>
      <c r="F32" s="33"/>
      <c r="G32" s="33"/>
      <c r="H32" s="33"/>
      <c r="I32" s="33"/>
      <c r="J32" s="33"/>
      <c r="L32" s="18">
        <v>16</v>
      </c>
      <c r="M32" s="89">
        <f>E22</f>
        <v>180</v>
      </c>
      <c r="N32" s="89">
        <v>180</v>
      </c>
      <c r="O32" s="89">
        <v>180</v>
      </c>
      <c r="P32" s="89">
        <v>150</v>
      </c>
      <c r="Q32" s="89">
        <v>70</v>
      </c>
      <c r="R32" s="89">
        <v>90</v>
      </c>
      <c r="T32" s="18">
        <f t="shared" si="4"/>
        <v>16</v>
      </c>
      <c r="U32" s="89">
        <f t="shared" si="6"/>
        <v>11.25</v>
      </c>
      <c r="V32" s="89">
        <f t="shared" si="7"/>
        <v>11.25</v>
      </c>
      <c r="W32" s="89">
        <f t="shared" si="8"/>
        <v>11.25</v>
      </c>
      <c r="X32" s="89">
        <f t="shared" si="9"/>
        <v>9.375</v>
      </c>
      <c r="Y32" s="89">
        <f t="shared" si="10"/>
        <v>4.375</v>
      </c>
      <c r="Z32" s="89">
        <f t="shared" si="11"/>
        <v>5.625</v>
      </c>
    </row>
    <row r="33" spans="4:26" ht="12.75">
      <c r="D33" s="34"/>
      <c r="E33" s="33"/>
      <c r="F33" s="33"/>
      <c r="G33" s="33"/>
      <c r="H33" s="33"/>
      <c r="I33" s="33"/>
      <c r="J33" s="33"/>
      <c r="L33" s="27">
        <v>17</v>
      </c>
      <c r="M33" s="88">
        <f aca="true" t="shared" si="25" ref="M33:R33">M32+M17</f>
        <v>200</v>
      </c>
      <c r="N33" s="88">
        <f t="shared" si="25"/>
        <v>200</v>
      </c>
      <c r="O33" s="88">
        <f t="shared" si="25"/>
        <v>200</v>
      </c>
      <c r="P33" s="88">
        <f t="shared" si="25"/>
        <v>167</v>
      </c>
      <c r="Q33" s="88">
        <f t="shared" si="25"/>
        <v>77</v>
      </c>
      <c r="R33" s="88">
        <f t="shared" si="25"/>
        <v>102</v>
      </c>
      <c r="T33" s="27">
        <f t="shared" si="4"/>
        <v>17</v>
      </c>
      <c r="U33" s="88">
        <f t="shared" si="6"/>
        <v>11.764705882352942</v>
      </c>
      <c r="V33" s="88">
        <f t="shared" si="7"/>
        <v>11.764705882352942</v>
      </c>
      <c r="W33" s="88">
        <f t="shared" si="8"/>
        <v>11.764705882352942</v>
      </c>
      <c r="X33" s="88">
        <f t="shared" si="9"/>
        <v>9.823529411764707</v>
      </c>
      <c r="Y33" s="88">
        <f t="shared" si="10"/>
        <v>4.529411764705882</v>
      </c>
      <c r="Z33" s="88">
        <f t="shared" si="11"/>
        <v>6</v>
      </c>
    </row>
    <row r="34" spans="4:26" ht="12.75">
      <c r="D34" s="34"/>
      <c r="E34" s="33"/>
      <c r="F34" s="33"/>
      <c r="G34" s="33"/>
      <c r="H34" s="33"/>
      <c r="I34" s="33"/>
      <c r="J34" s="33"/>
      <c r="L34" s="27">
        <v>18</v>
      </c>
      <c r="M34" s="88">
        <f aca="true" t="shared" si="26" ref="M34:R34">M33+M17</f>
        <v>220</v>
      </c>
      <c r="N34" s="88">
        <f t="shared" si="26"/>
        <v>220</v>
      </c>
      <c r="O34" s="88">
        <f t="shared" si="26"/>
        <v>220</v>
      </c>
      <c r="P34" s="88">
        <f t="shared" si="26"/>
        <v>184</v>
      </c>
      <c r="Q34" s="88">
        <f t="shared" si="26"/>
        <v>84</v>
      </c>
      <c r="R34" s="88">
        <f t="shared" si="26"/>
        <v>114</v>
      </c>
      <c r="T34" s="27">
        <f t="shared" si="4"/>
        <v>18</v>
      </c>
      <c r="U34" s="88">
        <f>M34/$L34</f>
        <v>12.222222222222221</v>
      </c>
      <c r="V34" s="88">
        <f>N34/$L34</f>
        <v>12.222222222222221</v>
      </c>
      <c r="W34" s="88">
        <f t="shared" si="8"/>
        <v>12.222222222222221</v>
      </c>
      <c r="X34" s="88">
        <f t="shared" si="9"/>
        <v>10.222222222222221</v>
      </c>
      <c r="Y34" s="88">
        <f t="shared" si="10"/>
        <v>4.666666666666667</v>
      </c>
      <c r="Z34" s="88">
        <f t="shared" si="11"/>
        <v>6.333333333333333</v>
      </c>
    </row>
    <row r="35" spans="4:26" ht="12.75">
      <c r="D35" s="34"/>
      <c r="E35" s="33"/>
      <c r="F35" s="33"/>
      <c r="G35" s="33"/>
      <c r="H35" s="33"/>
      <c r="I35" s="33"/>
      <c r="J35" s="33"/>
      <c r="L35" s="27">
        <v>19</v>
      </c>
      <c r="M35" s="88">
        <f aca="true" t="shared" si="27" ref="M35:R35">M34+M17</f>
        <v>240</v>
      </c>
      <c r="N35" s="88">
        <f t="shared" si="27"/>
        <v>240</v>
      </c>
      <c r="O35" s="88">
        <f t="shared" si="27"/>
        <v>240</v>
      </c>
      <c r="P35" s="88">
        <f t="shared" si="27"/>
        <v>201</v>
      </c>
      <c r="Q35" s="88">
        <f t="shared" si="27"/>
        <v>91</v>
      </c>
      <c r="R35" s="88">
        <f t="shared" si="27"/>
        <v>126</v>
      </c>
      <c r="T35" s="27">
        <f t="shared" si="4"/>
        <v>19</v>
      </c>
      <c r="U35" s="88">
        <f aca="true" t="shared" si="28" ref="U35:U40">M35/$L35</f>
        <v>12.631578947368421</v>
      </c>
      <c r="V35" s="88">
        <f aca="true" t="shared" si="29" ref="V35:V40">N35/$L35</f>
        <v>12.631578947368421</v>
      </c>
      <c r="W35" s="88">
        <f aca="true" t="shared" si="30" ref="W35:W40">O35/$L35</f>
        <v>12.631578947368421</v>
      </c>
      <c r="X35" s="88">
        <f aca="true" t="shared" si="31" ref="X35:X40">P35/$L35</f>
        <v>10.578947368421053</v>
      </c>
      <c r="Y35" s="88">
        <f aca="true" t="shared" si="32" ref="Y35:Y40">Q35/$L35</f>
        <v>4.7894736842105265</v>
      </c>
      <c r="Z35" s="88">
        <f aca="true" t="shared" si="33" ref="Z35:Z40">R35/$L35</f>
        <v>6.631578947368421</v>
      </c>
    </row>
    <row r="36" spans="4:26" ht="12.75">
      <c r="D36" s="34"/>
      <c r="E36" s="33"/>
      <c r="F36" s="33"/>
      <c r="G36" s="33"/>
      <c r="H36" s="33"/>
      <c r="I36" s="33"/>
      <c r="J36" s="33"/>
      <c r="L36" s="98">
        <v>20</v>
      </c>
      <c r="M36" s="103">
        <f aca="true" t="shared" si="34" ref="M36:R36">M32+M20</f>
        <v>250</v>
      </c>
      <c r="N36" s="103">
        <f t="shared" si="34"/>
        <v>250</v>
      </c>
      <c r="O36" s="103">
        <f t="shared" si="34"/>
        <v>250</v>
      </c>
      <c r="P36" s="103">
        <f t="shared" si="34"/>
        <v>210</v>
      </c>
      <c r="Q36" s="103">
        <f t="shared" si="34"/>
        <v>95</v>
      </c>
      <c r="R36" s="103">
        <f t="shared" si="34"/>
        <v>130</v>
      </c>
      <c r="T36" s="98">
        <f>L36</f>
        <v>20</v>
      </c>
      <c r="U36" s="103">
        <f t="shared" si="28"/>
        <v>12.5</v>
      </c>
      <c r="V36" s="103">
        <f t="shared" si="29"/>
        <v>12.5</v>
      </c>
      <c r="W36" s="103">
        <f t="shared" si="30"/>
        <v>12.5</v>
      </c>
      <c r="X36" s="103">
        <f t="shared" si="31"/>
        <v>10.5</v>
      </c>
      <c r="Y36" s="103">
        <f t="shared" si="32"/>
        <v>4.75</v>
      </c>
      <c r="Z36" s="103">
        <f t="shared" si="33"/>
        <v>6.5</v>
      </c>
    </row>
    <row r="37" spans="4:26" ht="12.75">
      <c r="D37" s="34"/>
      <c r="E37" s="33"/>
      <c r="F37" s="33"/>
      <c r="G37" s="33"/>
      <c r="H37" s="33"/>
      <c r="I37" s="33"/>
      <c r="J37" s="33"/>
      <c r="L37" s="27">
        <v>21</v>
      </c>
      <c r="M37" s="88">
        <f>M36+M17</f>
        <v>270</v>
      </c>
      <c r="N37" s="88">
        <f>N36+N17</f>
        <v>270</v>
      </c>
      <c r="O37" s="88">
        <f>O36+O17</f>
        <v>270</v>
      </c>
      <c r="P37" s="88">
        <f>P36+P17</f>
        <v>227</v>
      </c>
      <c r="Q37" s="88">
        <f>Q36+Q17</f>
        <v>102</v>
      </c>
      <c r="R37" s="88">
        <f>J23</f>
        <v>135</v>
      </c>
      <c r="T37" s="27">
        <f t="shared" si="4"/>
        <v>21</v>
      </c>
      <c r="U37" s="88">
        <f t="shared" si="28"/>
        <v>12.857142857142858</v>
      </c>
      <c r="V37" s="88">
        <f t="shared" si="29"/>
        <v>12.857142857142858</v>
      </c>
      <c r="W37" s="88">
        <f t="shared" si="30"/>
        <v>12.857142857142858</v>
      </c>
      <c r="X37" s="88">
        <f t="shared" si="31"/>
        <v>10.80952380952381</v>
      </c>
      <c r="Y37" s="88">
        <f t="shared" si="32"/>
        <v>4.857142857142857</v>
      </c>
      <c r="Z37" s="88">
        <f t="shared" si="33"/>
        <v>6.428571428571429</v>
      </c>
    </row>
    <row r="38" spans="4:26" ht="12.75">
      <c r="D38" s="34"/>
      <c r="E38" s="33"/>
      <c r="F38" s="33"/>
      <c r="G38" s="33"/>
      <c r="H38" s="33"/>
      <c r="I38" s="33"/>
      <c r="J38" s="33"/>
      <c r="L38" s="27">
        <v>22</v>
      </c>
      <c r="M38" s="88">
        <f aca="true" t="shared" si="35" ref="M38:R38">E23</f>
        <v>270</v>
      </c>
      <c r="N38" s="88">
        <f t="shared" si="35"/>
        <v>270</v>
      </c>
      <c r="O38" s="88">
        <f t="shared" si="35"/>
        <v>270</v>
      </c>
      <c r="P38" s="88">
        <f t="shared" si="35"/>
        <v>225</v>
      </c>
      <c r="Q38" s="88">
        <f t="shared" si="35"/>
        <v>105</v>
      </c>
      <c r="R38" s="88">
        <f t="shared" si="35"/>
        <v>135</v>
      </c>
      <c r="T38" s="27">
        <f t="shared" si="4"/>
        <v>22</v>
      </c>
      <c r="U38" s="88">
        <f t="shared" si="28"/>
        <v>12.272727272727273</v>
      </c>
      <c r="V38" s="88">
        <f t="shared" si="29"/>
        <v>12.272727272727273</v>
      </c>
      <c r="W38" s="88">
        <f t="shared" si="30"/>
        <v>12.272727272727273</v>
      </c>
      <c r="X38" s="88">
        <f t="shared" si="31"/>
        <v>10.227272727272727</v>
      </c>
      <c r="Y38" s="88">
        <f t="shared" si="32"/>
        <v>4.7727272727272725</v>
      </c>
      <c r="Z38" s="88">
        <f t="shared" si="33"/>
        <v>6.136363636363637</v>
      </c>
    </row>
    <row r="39" spans="4:26" ht="12.75">
      <c r="D39" s="34"/>
      <c r="E39" s="33"/>
      <c r="F39" s="33"/>
      <c r="G39" s="33"/>
      <c r="H39" s="33"/>
      <c r="I39" s="33"/>
      <c r="J39" s="33"/>
      <c r="L39" s="27">
        <v>23</v>
      </c>
      <c r="M39" s="88">
        <f aca="true" t="shared" si="36" ref="M39:R39">E23</f>
        <v>270</v>
      </c>
      <c r="N39" s="88">
        <f t="shared" si="36"/>
        <v>270</v>
      </c>
      <c r="O39" s="88">
        <f t="shared" si="36"/>
        <v>270</v>
      </c>
      <c r="P39" s="88">
        <f t="shared" si="36"/>
        <v>225</v>
      </c>
      <c r="Q39" s="88">
        <f t="shared" si="36"/>
        <v>105</v>
      </c>
      <c r="R39" s="88">
        <f t="shared" si="36"/>
        <v>135</v>
      </c>
      <c r="T39" s="27">
        <f t="shared" si="4"/>
        <v>23</v>
      </c>
      <c r="U39" s="88">
        <f t="shared" si="28"/>
        <v>11.73913043478261</v>
      </c>
      <c r="V39" s="88">
        <f t="shared" si="29"/>
        <v>11.73913043478261</v>
      </c>
      <c r="W39" s="88">
        <f t="shared" si="30"/>
        <v>11.73913043478261</v>
      </c>
      <c r="X39" s="88">
        <f t="shared" si="31"/>
        <v>9.782608695652174</v>
      </c>
      <c r="Y39" s="88">
        <f t="shared" si="32"/>
        <v>4.565217391304348</v>
      </c>
      <c r="Z39" s="88">
        <f t="shared" si="33"/>
        <v>5.869565217391305</v>
      </c>
    </row>
    <row r="40" spans="4:26" ht="12.75">
      <c r="D40" s="34"/>
      <c r="E40" s="33"/>
      <c r="F40" s="33"/>
      <c r="G40" s="33"/>
      <c r="H40" s="33"/>
      <c r="I40" s="33"/>
      <c r="J40" s="33"/>
      <c r="L40" s="18">
        <v>24</v>
      </c>
      <c r="M40" s="89">
        <f>E23</f>
        <v>270</v>
      </c>
      <c r="N40" s="89">
        <v>270</v>
      </c>
      <c r="O40" s="89">
        <v>270</v>
      </c>
      <c r="P40" s="89">
        <v>225</v>
      </c>
      <c r="Q40" s="89">
        <v>105</v>
      </c>
      <c r="R40" s="89">
        <v>135</v>
      </c>
      <c r="T40" s="18">
        <f t="shared" si="4"/>
        <v>24</v>
      </c>
      <c r="U40" s="89">
        <f t="shared" si="28"/>
        <v>11.25</v>
      </c>
      <c r="V40" s="89">
        <f t="shared" si="29"/>
        <v>11.25</v>
      </c>
      <c r="W40" s="89">
        <f t="shared" si="30"/>
        <v>11.25</v>
      </c>
      <c r="X40" s="89">
        <f t="shared" si="31"/>
        <v>9.375</v>
      </c>
      <c r="Y40" s="89">
        <f t="shared" si="32"/>
        <v>4.375</v>
      </c>
      <c r="Z40" s="89">
        <f t="shared" si="33"/>
        <v>5.625</v>
      </c>
    </row>
    <row r="41" spans="2:26" ht="12.75">
      <c r="B41" s="44"/>
      <c r="C41" s="44"/>
      <c r="D41" s="44"/>
      <c r="E41" s="45"/>
      <c r="F41" s="45"/>
      <c r="G41" s="45"/>
      <c r="H41" s="45"/>
      <c r="I41" s="45"/>
      <c r="J41" s="45"/>
      <c r="N41" s="46"/>
      <c r="P41" s="46"/>
      <c r="R41" s="46"/>
      <c r="V41" s="46"/>
      <c r="X41" s="46"/>
      <c r="Z41" s="46"/>
    </row>
    <row r="42" spans="2:26" ht="16.5">
      <c r="B42" s="9" t="s">
        <v>24</v>
      </c>
      <c r="C42" s="47"/>
      <c r="D42" s="48"/>
      <c r="E42" s="49"/>
      <c r="F42" s="49"/>
      <c r="G42" s="49"/>
      <c r="H42" s="49"/>
      <c r="I42" s="49"/>
      <c r="J42" s="50"/>
      <c r="L42" s="12" t="str">
        <f>B42</f>
        <v>UW Internal Rates fee-for-service With Labor</v>
      </c>
      <c r="M42" s="13"/>
      <c r="N42" s="13"/>
      <c r="O42" s="13"/>
      <c r="P42" s="13"/>
      <c r="Q42" s="13"/>
      <c r="R42" s="13"/>
      <c r="T42" s="12" t="s">
        <v>44</v>
      </c>
      <c r="U42" s="13"/>
      <c r="V42" s="13"/>
      <c r="W42" s="13"/>
      <c r="X42" s="13"/>
      <c r="Y42" s="13"/>
      <c r="Z42" s="13"/>
    </row>
    <row r="43" spans="2:26" ht="12.75">
      <c r="B43" s="14"/>
      <c r="C43" s="51"/>
      <c r="D43" s="16" t="s">
        <v>3</v>
      </c>
      <c r="E43" s="15" t="s">
        <v>25</v>
      </c>
      <c r="F43" s="52"/>
      <c r="G43" s="52"/>
      <c r="H43" s="52"/>
      <c r="I43" s="52"/>
      <c r="J43" s="53"/>
      <c r="L43" s="18" t="s">
        <v>11</v>
      </c>
      <c r="M43" s="18" t="s">
        <v>4</v>
      </c>
      <c r="N43" s="18" t="s">
        <v>5</v>
      </c>
      <c r="O43" s="18" t="s">
        <v>32</v>
      </c>
      <c r="P43" s="18" t="s">
        <v>6</v>
      </c>
      <c r="Q43" s="18" t="s">
        <v>7</v>
      </c>
      <c r="R43" s="18" t="s">
        <v>8</v>
      </c>
      <c r="T43" s="18" t="s">
        <v>26</v>
      </c>
      <c r="U43" s="18" t="str">
        <f aca="true" t="shared" si="37" ref="U43:Z43">M43</f>
        <v>FT</v>
      </c>
      <c r="V43" s="18" t="str">
        <f t="shared" si="37"/>
        <v>OT1/OT2</v>
      </c>
      <c r="W43" s="18" t="str">
        <f t="shared" si="37"/>
        <v>Q</v>
      </c>
      <c r="X43" s="18" t="str">
        <f t="shared" si="37"/>
        <v>ETD</v>
      </c>
      <c r="Y43" s="18" t="str">
        <f t="shared" si="37"/>
        <v>TSQA</v>
      </c>
      <c r="Z43" s="18" t="str">
        <f t="shared" si="37"/>
        <v>TSQV</v>
      </c>
    </row>
    <row r="44" spans="2:26" ht="12.75">
      <c r="B44" s="19" t="s">
        <v>9</v>
      </c>
      <c r="C44" s="20" t="s">
        <v>10</v>
      </c>
      <c r="D44" s="21" t="s">
        <v>26</v>
      </c>
      <c r="E44" s="21" t="s">
        <v>4</v>
      </c>
      <c r="F44" s="21" t="s">
        <v>5</v>
      </c>
      <c r="G44" s="21" t="s">
        <v>32</v>
      </c>
      <c r="H44" s="21" t="s">
        <v>6</v>
      </c>
      <c r="I44" s="21" t="s">
        <v>7</v>
      </c>
      <c r="J44" s="22" t="s">
        <v>8</v>
      </c>
      <c r="L44" s="27">
        <v>1</v>
      </c>
      <c r="M44" s="88">
        <v>40</v>
      </c>
      <c r="N44" s="88">
        <v>40</v>
      </c>
      <c r="O44" s="88">
        <v>40</v>
      </c>
      <c r="P44" s="88">
        <v>34</v>
      </c>
      <c r="Q44" s="88">
        <v>14</v>
      </c>
      <c r="R44" s="88">
        <v>24</v>
      </c>
      <c r="T44" s="27">
        <f>L44</f>
        <v>1</v>
      </c>
      <c r="U44" s="88">
        <f>M44/$L44</f>
        <v>40</v>
      </c>
      <c r="V44" s="88">
        <f>N44/$L44</f>
        <v>40</v>
      </c>
      <c r="W44" s="88">
        <f aca="true" t="shared" si="38" ref="W44:W67">O44/$L44</f>
        <v>40</v>
      </c>
      <c r="X44" s="88">
        <f aca="true" t="shared" si="39" ref="X44:X67">P44/$L44</f>
        <v>34</v>
      </c>
      <c r="Y44" s="88">
        <f aca="true" t="shared" si="40" ref="Y44:Y67">Q44/$L44</f>
        <v>14</v>
      </c>
      <c r="Z44" s="88">
        <f aca="true" t="shared" si="41" ref="Z44:Z67">R44/$L44</f>
        <v>24</v>
      </c>
    </row>
    <row r="45" spans="2:26" ht="12.75">
      <c r="B45" s="54"/>
      <c r="C45" s="55"/>
      <c r="D45" s="55"/>
      <c r="E45" s="55"/>
      <c r="F45" s="55"/>
      <c r="G45" s="55"/>
      <c r="H45" s="55"/>
      <c r="I45" s="55"/>
      <c r="J45" s="56"/>
      <c r="L45" s="27">
        <v>2</v>
      </c>
      <c r="M45" s="88">
        <v>80</v>
      </c>
      <c r="N45" s="88">
        <v>80</v>
      </c>
      <c r="O45" s="88">
        <v>80</v>
      </c>
      <c r="P45" s="88">
        <v>68</v>
      </c>
      <c r="Q45" s="88">
        <v>28</v>
      </c>
      <c r="R45" s="88">
        <v>48</v>
      </c>
      <c r="T45" s="27">
        <f aca="true" t="shared" si="42" ref="T45:T62">L45</f>
        <v>2</v>
      </c>
      <c r="U45" s="88">
        <f>M45/$L45</f>
        <v>40</v>
      </c>
      <c r="V45" s="88">
        <f>N45/$L45</f>
        <v>40</v>
      </c>
      <c r="W45" s="88">
        <f t="shared" si="38"/>
        <v>40</v>
      </c>
      <c r="X45" s="88">
        <f t="shared" si="39"/>
        <v>34</v>
      </c>
      <c r="Y45" s="88">
        <f t="shared" si="40"/>
        <v>14</v>
      </c>
      <c r="Z45" s="88">
        <f t="shared" si="41"/>
        <v>24</v>
      </c>
    </row>
    <row r="46" spans="2:26" ht="12.75">
      <c r="B46" s="28" t="s">
        <v>12</v>
      </c>
      <c r="C46" s="29" t="s">
        <v>13</v>
      </c>
      <c r="D46" s="28">
        <v>1</v>
      </c>
      <c r="E46" s="78">
        <v>40</v>
      </c>
      <c r="F46" s="78">
        <v>40</v>
      </c>
      <c r="G46" s="78">
        <v>40</v>
      </c>
      <c r="H46" s="78">
        <v>34</v>
      </c>
      <c r="I46" s="78">
        <v>14</v>
      </c>
      <c r="J46" s="78">
        <v>24</v>
      </c>
      <c r="K46" s="57"/>
      <c r="L46" s="27">
        <v>3</v>
      </c>
      <c r="M46" s="88">
        <v>120</v>
      </c>
      <c r="N46" s="88">
        <v>120</v>
      </c>
      <c r="O46" s="88">
        <v>120</v>
      </c>
      <c r="P46" s="88">
        <v>102</v>
      </c>
      <c r="Q46" s="88">
        <v>42</v>
      </c>
      <c r="R46" s="88">
        <v>72</v>
      </c>
      <c r="T46" s="27">
        <f t="shared" si="42"/>
        <v>3</v>
      </c>
      <c r="U46" s="88">
        <f aca="true" t="shared" si="43" ref="U46:U60">M46/$L46</f>
        <v>40</v>
      </c>
      <c r="V46" s="88">
        <f aca="true" t="shared" si="44" ref="V46:V60">N46/$L46</f>
        <v>40</v>
      </c>
      <c r="W46" s="88">
        <f t="shared" si="38"/>
        <v>40</v>
      </c>
      <c r="X46" s="88">
        <f t="shared" si="39"/>
        <v>34</v>
      </c>
      <c r="Y46" s="88">
        <f t="shared" si="40"/>
        <v>14</v>
      </c>
      <c r="Z46" s="88">
        <f t="shared" si="41"/>
        <v>24</v>
      </c>
    </row>
    <row r="47" spans="2:26" ht="12.75">
      <c r="B47" s="28" t="s">
        <v>14</v>
      </c>
      <c r="C47" s="29" t="s">
        <v>15</v>
      </c>
      <c r="D47" s="28">
        <v>4</v>
      </c>
      <c r="E47" s="78">
        <v>140</v>
      </c>
      <c r="F47" s="78">
        <v>140</v>
      </c>
      <c r="G47" s="78">
        <v>140</v>
      </c>
      <c r="H47" s="78">
        <v>120</v>
      </c>
      <c r="I47" s="78">
        <v>50</v>
      </c>
      <c r="J47" s="78">
        <v>80</v>
      </c>
      <c r="K47" s="57"/>
      <c r="L47" s="18">
        <v>4</v>
      </c>
      <c r="M47" s="89">
        <v>140</v>
      </c>
      <c r="N47" s="89">
        <v>140</v>
      </c>
      <c r="O47" s="89">
        <v>140</v>
      </c>
      <c r="P47" s="89">
        <v>120</v>
      </c>
      <c r="Q47" s="89">
        <v>50</v>
      </c>
      <c r="R47" s="89">
        <v>80</v>
      </c>
      <c r="T47" s="18">
        <f t="shared" si="42"/>
        <v>4</v>
      </c>
      <c r="U47" s="89">
        <f t="shared" si="43"/>
        <v>35</v>
      </c>
      <c r="V47" s="89">
        <f t="shared" si="44"/>
        <v>35</v>
      </c>
      <c r="W47" s="89">
        <f t="shared" si="38"/>
        <v>35</v>
      </c>
      <c r="X47" s="89">
        <f t="shared" si="39"/>
        <v>30</v>
      </c>
      <c r="Y47" s="89">
        <f t="shared" si="40"/>
        <v>12.5</v>
      </c>
      <c r="Z47" s="89">
        <f t="shared" si="41"/>
        <v>20</v>
      </c>
    </row>
    <row r="48" spans="2:26" ht="12.75">
      <c r="B48" s="28" t="s">
        <v>16</v>
      </c>
      <c r="C48" s="29" t="s">
        <v>17</v>
      </c>
      <c r="D48" s="28">
        <v>8</v>
      </c>
      <c r="E48" s="78">
        <v>240</v>
      </c>
      <c r="F48" s="78">
        <v>240</v>
      </c>
      <c r="G48" s="78">
        <v>240</v>
      </c>
      <c r="H48" s="78">
        <v>200</v>
      </c>
      <c r="I48" s="78">
        <v>90</v>
      </c>
      <c r="J48" s="78">
        <v>120</v>
      </c>
      <c r="K48" s="57"/>
      <c r="L48" s="27">
        <v>5</v>
      </c>
      <c r="M48" s="88">
        <v>180</v>
      </c>
      <c r="N48" s="88">
        <v>180</v>
      </c>
      <c r="O48" s="88">
        <v>180</v>
      </c>
      <c r="P48" s="88">
        <v>154</v>
      </c>
      <c r="Q48" s="88">
        <v>64</v>
      </c>
      <c r="R48" s="88">
        <v>104</v>
      </c>
      <c r="T48" s="27">
        <f t="shared" si="42"/>
        <v>5</v>
      </c>
      <c r="U48" s="88">
        <f t="shared" si="43"/>
        <v>36</v>
      </c>
      <c r="V48" s="88">
        <f t="shared" si="44"/>
        <v>36</v>
      </c>
      <c r="W48" s="88">
        <f t="shared" si="38"/>
        <v>36</v>
      </c>
      <c r="X48" s="88">
        <f t="shared" si="39"/>
        <v>30.8</v>
      </c>
      <c r="Y48" s="88">
        <f t="shared" si="40"/>
        <v>12.8</v>
      </c>
      <c r="Z48" s="88">
        <f t="shared" si="41"/>
        <v>20.8</v>
      </c>
    </row>
    <row r="49" spans="2:26" ht="12.75">
      <c r="B49" s="28" t="s">
        <v>30</v>
      </c>
      <c r="C49" s="29" t="s">
        <v>31</v>
      </c>
      <c r="D49" s="30">
        <v>16</v>
      </c>
      <c r="E49" s="78">
        <v>360</v>
      </c>
      <c r="F49" s="78">
        <v>360</v>
      </c>
      <c r="G49" s="78">
        <v>360</v>
      </c>
      <c r="H49" s="78">
        <v>300</v>
      </c>
      <c r="I49" s="78">
        <v>140</v>
      </c>
      <c r="J49" s="78">
        <v>180</v>
      </c>
      <c r="K49" s="57"/>
      <c r="L49" s="27">
        <v>6</v>
      </c>
      <c r="M49" s="88">
        <v>220</v>
      </c>
      <c r="N49" s="88">
        <v>220</v>
      </c>
      <c r="O49" s="88">
        <v>220</v>
      </c>
      <c r="P49" s="88">
        <v>188</v>
      </c>
      <c r="Q49" s="88">
        <v>78</v>
      </c>
      <c r="R49" s="88">
        <v>120</v>
      </c>
      <c r="T49" s="27">
        <f t="shared" si="42"/>
        <v>6</v>
      </c>
      <c r="U49" s="88">
        <f t="shared" si="43"/>
        <v>36.666666666666664</v>
      </c>
      <c r="V49" s="88">
        <f t="shared" si="44"/>
        <v>36.666666666666664</v>
      </c>
      <c r="W49" s="88">
        <f t="shared" si="38"/>
        <v>36.666666666666664</v>
      </c>
      <c r="X49" s="88">
        <f t="shared" si="39"/>
        <v>31.333333333333332</v>
      </c>
      <c r="Y49" s="88">
        <f t="shared" si="40"/>
        <v>13</v>
      </c>
      <c r="Z49" s="88">
        <f t="shared" si="41"/>
        <v>20</v>
      </c>
    </row>
    <row r="50" spans="2:26" ht="13.5" thickBot="1">
      <c r="B50" s="31" t="s">
        <v>18</v>
      </c>
      <c r="C50" s="32" t="s">
        <v>19</v>
      </c>
      <c r="D50" s="31">
        <v>24</v>
      </c>
      <c r="E50" s="87">
        <v>540</v>
      </c>
      <c r="F50" s="87">
        <v>540</v>
      </c>
      <c r="G50" s="87">
        <v>540</v>
      </c>
      <c r="H50" s="87">
        <v>450</v>
      </c>
      <c r="I50" s="87">
        <v>210</v>
      </c>
      <c r="J50" s="87">
        <v>270</v>
      </c>
      <c r="K50" s="57"/>
      <c r="L50" s="27">
        <v>7</v>
      </c>
      <c r="M50" s="88">
        <v>240</v>
      </c>
      <c r="N50" s="88">
        <v>240</v>
      </c>
      <c r="O50" s="88">
        <v>240</v>
      </c>
      <c r="P50" s="88">
        <v>200</v>
      </c>
      <c r="Q50" s="88">
        <v>90</v>
      </c>
      <c r="R50" s="88">
        <v>120</v>
      </c>
      <c r="T50" s="27">
        <f t="shared" si="42"/>
        <v>7</v>
      </c>
      <c r="U50" s="88">
        <f t="shared" si="43"/>
        <v>34.285714285714285</v>
      </c>
      <c r="V50" s="88">
        <f t="shared" si="44"/>
        <v>34.285714285714285</v>
      </c>
      <c r="W50" s="88">
        <f t="shared" si="38"/>
        <v>34.285714285714285</v>
      </c>
      <c r="X50" s="88">
        <f t="shared" si="39"/>
        <v>28.571428571428573</v>
      </c>
      <c r="Y50" s="88">
        <f t="shared" si="40"/>
        <v>12.857142857142858</v>
      </c>
      <c r="Z50" s="88">
        <f t="shared" si="41"/>
        <v>17.142857142857142</v>
      </c>
    </row>
    <row r="51" spans="2:26" ht="13.5" thickTop="1">
      <c r="B51" s="104"/>
      <c r="C51" s="35"/>
      <c r="D51" s="34"/>
      <c r="E51" s="57"/>
      <c r="F51" s="57"/>
      <c r="G51" s="57"/>
      <c r="H51" s="57"/>
      <c r="I51" s="57"/>
      <c r="J51" s="57"/>
      <c r="K51" s="57"/>
      <c r="L51" s="18">
        <v>8</v>
      </c>
      <c r="M51" s="89">
        <v>240</v>
      </c>
      <c r="N51" s="89">
        <v>240</v>
      </c>
      <c r="O51" s="89">
        <v>240</v>
      </c>
      <c r="P51" s="89">
        <v>200</v>
      </c>
      <c r="Q51" s="89">
        <v>90</v>
      </c>
      <c r="R51" s="89">
        <v>120</v>
      </c>
      <c r="T51" s="18">
        <f t="shared" si="42"/>
        <v>8</v>
      </c>
      <c r="U51" s="89">
        <f t="shared" si="43"/>
        <v>30</v>
      </c>
      <c r="V51" s="89">
        <f t="shared" si="44"/>
        <v>30</v>
      </c>
      <c r="W51" s="89">
        <f t="shared" si="38"/>
        <v>30</v>
      </c>
      <c r="X51" s="89">
        <f t="shared" si="39"/>
        <v>25</v>
      </c>
      <c r="Y51" s="89">
        <f t="shared" si="40"/>
        <v>11.25</v>
      </c>
      <c r="Z51" s="89">
        <f t="shared" si="41"/>
        <v>15</v>
      </c>
    </row>
    <row r="52" spans="2:26" ht="12.75">
      <c r="B52" s="34"/>
      <c r="C52" s="35"/>
      <c r="D52" s="34"/>
      <c r="E52" s="57"/>
      <c r="F52" s="57"/>
      <c r="G52" s="57"/>
      <c r="H52" s="57"/>
      <c r="I52" s="57"/>
      <c r="J52" s="57"/>
      <c r="L52" s="27">
        <v>9</v>
      </c>
      <c r="M52" s="88">
        <v>280</v>
      </c>
      <c r="N52" s="88">
        <v>280</v>
      </c>
      <c r="O52" s="88">
        <v>280</v>
      </c>
      <c r="P52" s="88">
        <v>234</v>
      </c>
      <c r="Q52" s="88">
        <v>104</v>
      </c>
      <c r="R52" s="88">
        <v>144</v>
      </c>
      <c r="T52" s="27">
        <f t="shared" si="42"/>
        <v>9</v>
      </c>
      <c r="U52" s="88">
        <f t="shared" si="43"/>
        <v>31.11111111111111</v>
      </c>
      <c r="V52" s="88">
        <f t="shared" si="44"/>
        <v>31.11111111111111</v>
      </c>
      <c r="W52" s="88">
        <f t="shared" si="38"/>
        <v>31.11111111111111</v>
      </c>
      <c r="X52" s="88">
        <f t="shared" si="39"/>
        <v>26</v>
      </c>
      <c r="Y52" s="88">
        <f t="shared" si="40"/>
        <v>11.555555555555555</v>
      </c>
      <c r="Z52" s="88">
        <f t="shared" si="41"/>
        <v>16</v>
      </c>
    </row>
    <row r="53" spans="2:26" ht="15">
      <c r="B53" s="34"/>
      <c r="C53" s="36" t="s">
        <v>20</v>
      </c>
      <c r="D53" s="37">
        <v>20</v>
      </c>
      <c r="F53" s="33"/>
      <c r="G53" s="33"/>
      <c r="H53" s="33"/>
      <c r="I53" s="33"/>
      <c r="J53" s="33"/>
      <c r="L53" s="27">
        <v>10</v>
      </c>
      <c r="M53" s="88">
        <v>320</v>
      </c>
      <c r="N53" s="88">
        <v>320</v>
      </c>
      <c r="O53" s="88">
        <v>320</v>
      </c>
      <c r="P53" s="88">
        <v>268</v>
      </c>
      <c r="Q53" s="88">
        <v>118</v>
      </c>
      <c r="R53" s="88">
        <v>168</v>
      </c>
      <c r="T53" s="27">
        <f t="shared" si="42"/>
        <v>10</v>
      </c>
      <c r="U53" s="88">
        <f t="shared" si="43"/>
        <v>32</v>
      </c>
      <c r="V53" s="88">
        <f t="shared" si="44"/>
        <v>32</v>
      </c>
      <c r="W53" s="88">
        <f t="shared" si="38"/>
        <v>32</v>
      </c>
      <c r="X53" s="88">
        <f t="shared" si="39"/>
        <v>26.8</v>
      </c>
      <c r="Y53" s="88">
        <f t="shared" si="40"/>
        <v>11.8</v>
      </c>
      <c r="Z53" s="88">
        <f t="shared" si="41"/>
        <v>16.8</v>
      </c>
    </row>
    <row r="54" spans="2:26" ht="12.75">
      <c r="B54" s="34"/>
      <c r="C54" s="38" t="s">
        <v>21</v>
      </c>
      <c r="D54" s="39">
        <f>ROUNDDOWN(D53/24,0)</f>
        <v>0</v>
      </c>
      <c r="E54" s="100">
        <f aca="true" t="shared" si="45" ref="E54:J54">(ROUNDDOWN($D53/24,0))*E50</f>
        <v>0</v>
      </c>
      <c r="F54" s="100">
        <f t="shared" si="45"/>
        <v>0</v>
      </c>
      <c r="G54" s="100">
        <f t="shared" si="45"/>
        <v>0</v>
      </c>
      <c r="H54" s="100">
        <f t="shared" si="45"/>
        <v>0</v>
      </c>
      <c r="I54" s="100">
        <f t="shared" si="45"/>
        <v>0</v>
      </c>
      <c r="J54" s="100">
        <f t="shared" si="45"/>
        <v>0</v>
      </c>
      <c r="L54" s="27">
        <v>11</v>
      </c>
      <c r="M54" s="88">
        <v>360</v>
      </c>
      <c r="N54" s="88">
        <v>360</v>
      </c>
      <c r="O54" s="88">
        <v>360</v>
      </c>
      <c r="P54" s="88">
        <v>300</v>
      </c>
      <c r="Q54" s="88">
        <v>132</v>
      </c>
      <c r="R54" s="88">
        <v>180</v>
      </c>
      <c r="T54" s="27">
        <f t="shared" si="42"/>
        <v>11</v>
      </c>
      <c r="U54" s="88">
        <f t="shared" si="43"/>
        <v>32.72727272727273</v>
      </c>
      <c r="V54" s="88">
        <f t="shared" si="44"/>
        <v>32.72727272727273</v>
      </c>
      <c r="W54" s="88">
        <f t="shared" si="38"/>
        <v>32.72727272727273</v>
      </c>
      <c r="X54" s="88">
        <f t="shared" si="39"/>
        <v>27.272727272727273</v>
      </c>
      <c r="Y54" s="88">
        <f t="shared" si="40"/>
        <v>12</v>
      </c>
      <c r="Z54" s="88">
        <f t="shared" si="41"/>
        <v>16.363636363636363</v>
      </c>
    </row>
    <row r="55" spans="2:26" ht="13.5" thickBot="1">
      <c r="B55" s="34"/>
      <c r="C55" s="40" t="s">
        <v>22</v>
      </c>
      <c r="D55" s="41">
        <f>D53-(ROUNDDOWN(D53/24,0)*24)</f>
        <v>20</v>
      </c>
      <c r="E55" s="101">
        <f aca="true" t="shared" si="46" ref="E55:J55">IF($D55=$L44,M44,0)+IF($D55=$L45,M45,0)+IF($D55=$L46,M46,0)+IF($D55=$L47,M47,0)+IF($D55=$L48,M48,0)+IF($D55=$L49,M49,0)+IF($D55=$L50,M50,0)+IF($D55=$L51,M51,0)+IF($D55=$L52,M52,0)+IF($D55=$L53,M53,0)+IF($D55=$L54,M54,0)+IF($D55=$L55,M55,0)+IF($D55=$L56,M56,0)+IF($D55=$L57,M57,0)+IF($D55=$L58,M58,0)+IF($D55=$L59,M59,0)+IF($D55=$L60,M60,0)+IF($D55=$L61,M61,0)+IF($D55=$L62,M62,0)+IF($D55=$L63,M63,0)+IF($D55=$L64,M64,0)+IF($D55=$L65,M65,0)+IF($D55=$L66,M66,0)</f>
        <v>500</v>
      </c>
      <c r="F55" s="101">
        <f t="shared" si="46"/>
        <v>500</v>
      </c>
      <c r="G55" s="101">
        <f t="shared" si="46"/>
        <v>500</v>
      </c>
      <c r="H55" s="101">
        <f t="shared" si="46"/>
        <v>420</v>
      </c>
      <c r="I55" s="101">
        <f t="shared" si="46"/>
        <v>190</v>
      </c>
      <c r="J55" s="101">
        <f t="shared" si="46"/>
        <v>260</v>
      </c>
      <c r="L55" s="27">
        <v>12</v>
      </c>
      <c r="M55" s="88">
        <v>360</v>
      </c>
      <c r="N55" s="88">
        <v>360</v>
      </c>
      <c r="O55" s="88">
        <v>360</v>
      </c>
      <c r="P55" s="88">
        <v>300</v>
      </c>
      <c r="Q55" s="88">
        <v>140</v>
      </c>
      <c r="R55" s="88">
        <v>180</v>
      </c>
      <c r="T55" s="27">
        <f t="shared" si="42"/>
        <v>12</v>
      </c>
      <c r="U55" s="88">
        <f t="shared" si="43"/>
        <v>30</v>
      </c>
      <c r="V55" s="88">
        <f t="shared" si="44"/>
        <v>30</v>
      </c>
      <c r="W55" s="88">
        <f t="shared" si="38"/>
        <v>30</v>
      </c>
      <c r="X55" s="88">
        <f t="shared" si="39"/>
        <v>25</v>
      </c>
      <c r="Y55" s="88">
        <f t="shared" si="40"/>
        <v>11.666666666666666</v>
      </c>
      <c r="Z55" s="88">
        <f t="shared" si="41"/>
        <v>15</v>
      </c>
    </row>
    <row r="56" spans="2:26" ht="13.5" thickBot="1">
      <c r="B56" s="34"/>
      <c r="C56" s="42" t="s">
        <v>23</v>
      </c>
      <c r="D56" s="43"/>
      <c r="E56" s="102">
        <f aca="true" t="shared" si="47" ref="E56:J56">E54+E55</f>
        <v>500</v>
      </c>
      <c r="F56" s="102">
        <f t="shared" si="47"/>
        <v>500</v>
      </c>
      <c r="G56" s="102">
        <f t="shared" si="47"/>
        <v>500</v>
      </c>
      <c r="H56" s="102">
        <f t="shared" si="47"/>
        <v>420</v>
      </c>
      <c r="I56" s="102">
        <f t="shared" si="47"/>
        <v>190</v>
      </c>
      <c r="J56" s="102">
        <f t="shared" si="47"/>
        <v>260</v>
      </c>
      <c r="L56" s="27">
        <v>13</v>
      </c>
      <c r="M56" s="88">
        <v>360</v>
      </c>
      <c r="N56" s="88">
        <v>360</v>
      </c>
      <c r="O56" s="88">
        <v>360</v>
      </c>
      <c r="P56" s="88">
        <v>300</v>
      </c>
      <c r="Q56" s="88">
        <v>140</v>
      </c>
      <c r="R56" s="88">
        <v>180</v>
      </c>
      <c r="T56" s="27">
        <f t="shared" si="42"/>
        <v>13</v>
      </c>
      <c r="U56" s="88">
        <f t="shared" si="43"/>
        <v>27.692307692307693</v>
      </c>
      <c r="V56" s="88">
        <f t="shared" si="44"/>
        <v>27.692307692307693</v>
      </c>
      <c r="W56" s="88">
        <f t="shared" si="38"/>
        <v>27.692307692307693</v>
      </c>
      <c r="X56" s="88">
        <f t="shared" si="39"/>
        <v>23.076923076923077</v>
      </c>
      <c r="Y56" s="88">
        <f t="shared" si="40"/>
        <v>10.76923076923077</v>
      </c>
      <c r="Z56" s="88">
        <f t="shared" si="41"/>
        <v>13.846153846153847</v>
      </c>
    </row>
    <row r="57" spans="2:26" ht="13.5" thickTop="1">
      <c r="B57" s="34"/>
      <c r="C57" s="35"/>
      <c r="D57" s="34"/>
      <c r="E57" s="57"/>
      <c r="F57" s="57"/>
      <c r="G57" s="57"/>
      <c r="H57" s="57"/>
      <c r="I57" s="57"/>
      <c r="J57" s="57"/>
      <c r="L57" s="27">
        <v>14</v>
      </c>
      <c r="M57" s="88">
        <v>360</v>
      </c>
      <c r="N57" s="88">
        <v>360</v>
      </c>
      <c r="O57" s="88">
        <v>360</v>
      </c>
      <c r="P57" s="88">
        <v>300</v>
      </c>
      <c r="Q57" s="88">
        <v>140</v>
      </c>
      <c r="R57" s="88">
        <v>180</v>
      </c>
      <c r="T57" s="27">
        <f t="shared" si="42"/>
        <v>14</v>
      </c>
      <c r="U57" s="88">
        <f t="shared" si="43"/>
        <v>25.714285714285715</v>
      </c>
      <c r="V57" s="88">
        <f t="shared" si="44"/>
        <v>25.714285714285715</v>
      </c>
      <c r="W57" s="88">
        <f t="shared" si="38"/>
        <v>25.714285714285715</v>
      </c>
      <c r="X57" s="88">
        <f t="shared" si="39"/>
        <v>21.428571428571427</v>
      </c>
      <c r="Y57" s="88">
        <f t="shared" si="40"/>
        <v>10</v>
      </c>
      <c r="Z57" s="88">
        <f t="shared" si="41"/>
        <v>12.857142857142858</v>
      </c>
    </row>
    <row r="58" spans="2:26" ht="12.75">
      <c r="B58" s="34"/>
      <c r="C58" s="35"/>
      <c r="D58" s="34"/>
      <c r="E58" s="57"/>
      <c r="F58" s="57"/>
      <c r="G58" s="57"/>
      <c r="H58" s="57"/>
      <c r="I58" s="57"/>
      <c r="J58" s="57"/>
      <c r="L58" s="27">
        <v>15</v>
      </c>
      <c r="M58" s="88">
        <v>360</v>
      </c>
      <c r="N58" s="88">
        <v>360</v>
      </c>
      <c r="O58" s="88">
        <v>360</v>
      </c>
      <c r="P58" s="88">
        <v>300</v>
      </c>
      <c r="Q58" s="88">
        <v>140</v>
      </c>
      <c r="R58" s="88">
        <v>180</v>
      </c>
      <c r="T58" s="27">
        <f t="shared" si="42"/>
        <v>15</v>
      </c>
      <c r="U58" s="88">
        <f t="shared" si="43"/>
        <v>24</v>
      </c>
      <c r="V58" s="88">
        <f t="shared" si="44"/>
        <v>24</v>
      </c>
      <c r="W58" s="88">
        <f t="shared" si="38"/>
        <v>24</v>
      </c>
      <c r="X58" s="88">
        <f t="shared" si="39"/>
        <v>20</v>
      </c>
      <c r="Y58" s="88">
        <f t="shared" si="40"/>
        <v>9.333333333333334</v>
      </c>
      <c r="Z58" s="88">
        <f t="shared" si="41"/>
        <v>12</v>
      </c>
    </row>
    <row r="59" spans="2:26" ht="12.75">
      <c r="B59" s="34"/>
      <c r="C59" s="35"/>
      <c r="D59" s="34"/>
      <c r="E59" s="57"/>
      <c r="F59" s="57"/>
      <c r="G59" s="57"/>
      <c r="H59" s="57"/>
      <c r="I59" s="57"/>
      <c r="J59" s="57"/>
      <c r="L59" s="18">
        <v>16</v>
      </c>
      <c r="M59" s="89">
        <v>360</v>
      </c>
      <c r="N59" s="89">
        <v>360</v>
      </c>
      <c r="O59" s="89">
        <v>360</v>
      </c>
      <c r="P59" s="89">
        <v>300</v>
      </c>
      <c r="Q59" s="89">
        <v>140</v>
      </c>
      <c r="R59" s="89">
        <v>180</v>
      </c>
      <c r="T59" s="18">
        <f t="shared" si="42"/>
        <v>16</v>
      </c>
      <c r="U59" s="89">
        <f t="shared" si="43"/>
        <v>22.5</v>
      </c>
      <c r="V59" s="89">
        <f t="shared" si="44"/>
        <v>22.5</v>
      </c>
      <c r="W59" s="89">
        <f t="shared" si="38"/>
        <v>22.5</v>
      </c>
      <c r="X59" s="89">
        <f t="shared" si="39"/>
        <v>18.75</v>
      </c>
      <c r="Y59" s="89">
        <f t="shared" si="40"/>
        <v>8.75</v>
      </c>
      <c r="Z59" s="89">
        <f t="shared" si="41"/>
        <v>11.25</v>
      </c>
    </row>
    <row r="60" spans="2:26" ht="12.75">
      <c r="B60" s="34"/>
      <c r="C60" s="35"/>
      <c r="D60" s="34"/>
      <c r="E60" s="57"/>
      <c r="F60" s="57"/>
      <c r="G60" s="57"/>
      <c r="H60" s="57"/>
      <c r="I60" s="57"/>
      <c r="J60" s="57"/>
      <c r="L60" s="27">
        <v>17</v>
      </c>
      <c r="M60" s="88">
        <v>400</v>
      </c>
      <c r="N60" s="88">
        <v>400</v>
      </c>
      <c r="O60" s="88">
        <v>400</v>
      </c>
      <c r="P60" s="88">
        <v>334</v>
      </c>
      <c r="Q60" s="88">
        <v>154</v>
      </c>
      <c r="R60" s="88">
        <v>204</v>
      </c>
      <c r="T60" s="27">
        <f t="shared" si="42"/>
        <v>17</v>
      </c>
      <c r="U60" s="88">
        <f t="shared" si="43"/>
        <v>23.529411764705884</v>
      </c>
      <c r="V60" s="88">
        <f t="shared" si="44"/>
        <v>23.529411764705884</v>
      </c>
      <c r="W60" s="88">
        <f t="shared" si="38"/>
        <v>23.529411764705884</v>
      </c>
      <c r="X60" s="88">
        <f t="shared" si="39"/>
        <v>19.647058823529413</v>
      </c>
      <c r="Y60" s="88">
        <f t="shared" si="40"/>
        <v>9.058823529411764</v>
      </c>
      <c r="Z60" s="88">
        <f t="shared" si="41"/>
        <v>12</v>
      </c>
    </row>
    <row r="61" spans="2:26" ht="12.75">
      <c r="B61" s="34"/>
      <c r="C61" s="35"/>
      <c r="D61" s="34"/>
      <c r="E61" s="57"/>
      <c r="F61" s="57"/>
      <c r="G61" s="57"/>
      <c r="H61" s="57"/>
      <c r="I61" s="57"/>
      <c r="J61" s="57"/>
      <c r="L61" s="27">
        <v>18</v>
      </c>
      <c r="M61" s="88">
        <v>440</v>
      </c>
      <c r="N61" s="88">
        <v>440</v>
      </c>
      <c r="O61" s="88">
        <v>440</v>
      </c>
      <c r="P61" s="88">
        <v>368</v>
      </c>
      <c r="Q61" s="88">
        <v>168</v>
      </c>
      <c r="R61" s="88">
        <v>228</v>
      </c>
      <c r="T61" s="27">
        <f t="shared" si="42"/>
        <v>18</v>
      </c>
      <c r="U61" s="88">
        <f>M61/$L61</f>
        <v>24.444444444444443</v>
      </c>
      <c r="V61" s="88">
        <f>N61/$L61</f>
        <v>24.444444444444443</v>
      </c>
      <c r="W61" s="88">
        <f t="shared" si="38"/>
        <v>24.444444444444443</v>
      </c>
      <c r="X61" s="88">
        <f t="shared" si="39"/>
        <v>20.444444444444443</v>
      </c>
      <c r="Y61" s="88">
        <f t="shared" si="40"/>
        <v>9.333333333333334</v>
      </c>
      <c r="Z61" s="88">
        <f t="shared" si="41"/>
        <v>12.666666666666666</v>
      </c>
    </row>
    <row r="62" spans="2:26" ht="12.75">
      <c r="B62" s="34"/>
      <c r="C62" s="35"/>
      <c r="D62" s="34"/>
      <c r="E62" s="57"/>
      <c r="F62" s="57"/>
      <c r="G62" s="57"/>
      <c r="H62" s="57"/>
      <c r="I62" s="57"/>
      <c r="J62" s="57"/>
      <c r="L62" s="27">
        <v>19</v>
      </c>
      <c r="M62" s="88">
        <v>480</v>
      </c>
      <c r="N62" s="88">
        <v>480</v>
      </c>
      <c r="O62" s="88">
        <v>480</v>
      </c>
      <c r="P62" s="88">
        <v>402</v>
      </c>
      <c r="Q62" s="88">
        <v>182</v>
      </c>
      <c r="R62" s="88">
        <v>252</v>
      </c>
      <c r="T62" s="27">
        <f t="shared" si="42"/>
        <v>19</v>
      </c>
      <c r="U62" s="88">
        <f aca="true" t="shared" si="48" ref="U62:U67">M62/$L62</f>
        <v>25.263157894736842</v>
      </c>
      <c r="V62" s="88">
        <f aca="true" t="shared" si="49" ref="V62:V67">N62/$L62</f>
        <v>25.263157894736842</v>
      </c>
      <c r="W62" s="88">
        <f t="shared" si="38"/>
        <v>25.263157894736842</v>
      </c>
      <c r="X62" s="88">
        <f t="shared" si="39"/>
        <v>21.157894736842106</v>
      </c>
      <c r="Y62" s="88">
        <f t="shared" si="40"/>
        <v>9.578947368421053</v>
      </c>
      <c r="Z62" s="88">
        <f t="shared" si="41"/>
        <v>13.263157894736842</v>
      </c>
    </row>
    <row r="63" spans="2:26" ht="12.75">
      <c r="B63" s="34"/>
      <c r="C63" s="35"/>
      <c r="D63" s="34"/>
      <c r="E63" s="57"/>
      <c r="F63" s="57"/>
      <c r="G63" s="57"/>
      <c r="H63" s="57"/>
      <c r="I63" s="57"/>
      <c r="J63" s="57"/>
      <c r="L63" s="98">
        <v>20</v>
      </c>
      <c r="M63" s="103">
        <v>500</v>
      </c>
      <c r="N63" s="103">
        <v>500</v>
      </c>
      <c r="O63" s="103">
        <v>500</v>
      </c>
      <c r="P63" s="103">
        <v>420</v>
      </c>
      <c r="Q63" s="103">
        <v>190</v>
      </c>
      <c r="R63" s="103">
        <v>260</v>
      </c>
      <c r="T63" s="98">
        <f>L63</f>
        <v>20</v>
      </c>
      <c r="U63" s="103">
        <f t="shared" si="48"/>
        <v>25</v>
      </c>
      <c r="V63" s="103">
        <f t="shared" si="49"/>
        <v>25</v>
      </c>
      <c r="W63" s="103">
        <f t="shared" si="38"/>
        <v>25</v>
      </c>
      <c r="X63" s="103">
        <f t="shared" si="39"/>
        <v>21</v>
      </c>
      <c r="Y63" s="103">
        <f t="shared" si="40"/>
        <v>9.5</v>
      </c>
      <c r="Z63" s="103">
        <f t="shared" si="41"/>
        <v>13</v>
      </c>
    </row>
    <row r="64" spans="2:26" ht="12.75">
      <c r="B64" s="34"/>
      <c r="C64" s="35"/>
      <c r="D64" s="34"/>
      <c r="E64" s="57"/>
      <c r="F64" s="57"/>
      <c r="G64" s="57"/>
      <c r="H64" s="57"/>
      <c r="I64" s="57"/>
      <c r="J64" s="57"/>
      <c r="L64" s="27">
        <v>21</v>
      </c>
      <c r="M64" s="88">
        <v>540</v>
      </c>
      <c r="N64" s="88">
        <v>540</v>
      </c>
      <c r="O64" s="88">
        <v>540</v>
      </c>
      <c r="P64" s="88">
        <v>450</v>
      </c>
      <c r="Q64" s="88">
        <v>204</v>
      </c>
      <c r="R64" s="88">
        <v>270</v>
      </c>
      <c r="T64" s="27">
        <f>L64</f>
        <v>21</v>
      </c>
      <c r="U64" s="88">
        <f t="shared" si="48"/>
        <v>25.714285714285715</v>
      </c>
      <c r="V64" s="88">
        <f t="shared" si="49"/>
        <v>25.714285714285715</v>
      </c>
      <c r="W64" s="88">
        <f t="shared" si="38"/>
        <v>25.714285714285715</v>
      </c>
      <c r="X64" s="88">
        <f t="shared" si="39"/>
        <v>21.428571428571427</v>
      </c>
      <c r="Y64" s="88">
        <f t="shared" si="40"/>
        <v>9.714285714285714</v>
      </c>
      <c r="Z64" s="88">
        <f t="shared" si="41"/>
        <v>12.857142857142858</v>
      </c>
    </row>
    <row r="65" spans="2:26" ht="12.75">
      <c r="B65" s="34"/>
      <c r="C65" s="35"/>
      <c r="D65" s="34"/>
      <c r="E65" s="57"/>
      <c r="F65" s="57"/>
      <c r="G65" s="57"/>
      <c r="H65" s="57"/>
      <c r="I65" s="57"/>
      <c r="J65" s="57"/>
      <c r="L65" s="27">
        <v>22</v>
      </c>
      <c r="M65" s="88">
        <v>540</v>
      </c>
      <c r="N65" s="88">
        <v>540</v>
      </c>
      <c r="O65" s="88">
        <v>540</v>
      </c>
      <c r="P65" s="88">
        <v>450</v>
      </c>
      <c r="Q65" s="88">
        <v>210</v>
      </c>
      <c r="R65" s="88">
        <v>270</v>
      </c>
      <c r="T65" s="27">
        <f>L65</f>
        <v>22</v>
      </c>
      <c r="U65" s="88">
        <f t="shared" si="48"/>
        <v>24.545454545454547</v>
      </c>
      <c r="V65" s="88">
        <f t="shared" si="49"/>
        <v>24.545454545454547</v>
      </c>
      <c r="W65" s="88">
        <f t="shared" si="38"/>
        <v>24.545454545454547</v>
      </c>
      <c r="X65" s="88">
        <f t="shared" si="39"/>
        <v>20.454545454545453</v>
      </c>
      <c r="Y65" s="88">
        <f t="shared" si="40"/>
        <v>9.545454545454545</v>
      </c>
      <c r="Z65" s="88">
        <f t="shared" si="41"/>
        <v>12.272727272727273</v>
      </c>
    </row>
    <row r="66" spans="2:26" ht="12.75">
      <c r="B66" s="34"/>
      <c r="C66" s="35"/>
      <c r="D66" s="34"/>
      <c r="E66" s="57"/>
      <c r="F66" s="57"/>
      <c r="G66" s="57"/>
      <c r="H66" s="57"/>
      <c r="I66" s="57"/>
      <c r="J66" s="57"/>
      <c r="L66" s="27">
        <v>23</v>
      </c>
      <c r="M66" s="88">
        <v>540</v>
      </c>
      <c r="N66" s="88">
        <v>540</v>
      </c>
      <c r="O66" s="88">
        <v>540</v>
      </c>
      <c r="P66" s="88">
        <v>450</v>
      </c>
      <c r="Q66" s="88">
        <v>210</v>
      </c>
      <c r="R66" s="88">
        <v>270</v>
      </c>
      <c r="T66" s="27">
        <f>L66</f>
        <v>23</v>
      </c>
      <c r="U66" s="88">
        <f t="shared" si="48"/>
        <v>23.47826086956522</v>
      </c>
      <c r="V66" s="88">
        <f t="shared" si="49"/>
        <v>23.47826086956522</v>
      </c>
      <c r="W66" s="88">
        <f t="shared" si="38"/>
        <v>23.47826086956522</v>
      </c>
      <c r="X66" s="88">
        <f t="shared" si="39"/>
        <v>19.565217391304348</v>
      </c>
      <c r="Y66" s="88">
        <f t="shared" si="40"/>
        <v>9.130434782608695</v>
      </c>
      <c r="Z66" s="88">
        <f t="shared" si="41"/>
        <v>11.73913043478261</v>
      </c>
    </row>
    <row r="67" spans="2:26" ht="12.75">
      <c r="B67" s="34"/>
      <c r="C67" s="35"/>
      <c r="D67" s="34"/>
      <c r="E67" s="57"/>
      <c r="F67" s="57"/>
      <c r="G67" s="57"/>
      <c r="H67" s="57"/>
      <c r="I67" s="57"/>
      <c r="J67" s="57"/>
      <c r="L67" s="18">
        <v>24</v>
      </c>
      <c r="M67" s="89">
        <v>540</v>
      </c>
      <c r="N67" s="89">
        <v>540</v>
      </c>
      <c r="O67" s="89">
        <v>540</v>
      </c>
      <c r="P67" s="89">
        <v>450</v>
      </c>
      <c r="Q67" s="89">
        <v>210</v>
      </c>
      <c r="R67" s="89">
        <v>270</v>
      </c>
      <c r="T67" s="18">
        <f>L67</f>
        <v>24</v>
      </c>
      <c r="U67" s="89">
        <f t="shared" si="48"/>
        <v>22.5</v>
      </c>
      <c r="V67" s="89">
        <f t="shared" si="49"/>
        <v>22.5</v>
      </c>
      <c r="W67" s="89">
        <f t="shared" si="38"/>
        <v>22.5</v>
      </c>
      <c r="X67" s="89">
        <f t="shared" si="39"/>
        <v>18.75</v>
      </c>
      <c r="Y67" s="89">
        <f t="shared" si="40"/>
        <v>8.75</v>
      </c>
      <c r="Z67" s="89">
        <f t="shared" si="41"/>
        <v>11.25</v>
      </c>
    </row>
    <row r="68" spans="2:10" ht="12.75">
      <c r="B68" s="44"/>
      <c r="C68" s="44"/>
      <c r="D68" s="44"/>
      <c r="E68" s="45"/>
      <c r="F68" s="45"/>
      <c r="G68" s="45"/>
      <c r="H68" s="45"/>
      <c r="I68" s="45"/>
      <c r="J68" s="45"/>
    </row>
    <row r="69" spans="2:26" ht="16.5">
      <c r="B69" s="58" t="s">
        <v>27</v>
      </c>
      <c r="C69" s="59"/>
      <c r="D69" s="59"/>
      <c r="E69" s="60"/>
      <c r="F69" s="60"/>
      <c r="G69" s="60"/>
      <c r="H69" s="60"/>
      <c r="I69" s="60"/>
      <c r="J69" s="61"/>
      <c r="L69" s="62" t="str">
        <f>B69</f>
        <v>External Billing Rates - Non Profit With Labor</v>
      </c>
      <c r="M69" s="63"/>
      <c r="N69" s="63"/>
      <c r="O69" s="63"/>
      <c r="P69" s="63"/>
      <c r="Q69" s="63"/>
      <c r="R69" s="63"/>
      <c r="T69" s="62" t="s">
        <v>44</v>
      </c>
      <c r="U69" s="63"/>
      <c r="V69" s="63"/>
      <c r="W69" s="63"/>
      <c r="X69" s="63"/>
      <c r="Y69" s="63"/>
      <c r="Z69" s="63"/>
    </row>
    <row r="70" spans="2:26" ht="12.75">
      <c r="B70" s="64"/>
      <c r="C70" s="65"/>
      <c r="D70" s="66" t="s">
        <v>3</v>
      </c>
      <c r="E70" s="67" t="s">
        <v>25</v>
      </c>
      <c r="F70" s="68"/>
      <c r="G70" s="68"/>
      <c r="H70" s="68"/>
      <c r="I70" s="68"/>
      <c r="J70" s="69"/>
      <c r="L70" s="70" t="s">
        <v>11</v>
      </c>
      <c r="M70" s="70" t="s">
        <v>4</v>
      </c>
      <c r="N70" s="70" t="s">
        <v>5</v>
      </c>
      <c r="O70" s="70" t="s">
        <v>32</v>
      </c>
      <c r="P70" s="70" t="s">
        <v>6</v>
      </c>
      <c r="Q70" s="70" t="s">
        <v>7</v>
      </c>
      <c r="R70" s="70" t="s">
        <v>8</v>
      </c>
      <c r="T70" s="70" t="s">
        <v>26</v>
      </c>
      <c r="U70" s="70" t="str">
        <f aca="true" t="shared" si="50" ref="U70:Z70">M70</f>
        <v>FT</v>
      </c>
      <c r="V70" s="70" t="str">
        <f t="shared" si="50"/>
        <v>OT1/OT2</v>
      </c>
      <c r="W70" s="70" t="str">
        <f t="shared" si="50"/>
        <v>Q</v>
      </c>
      <c r="X70" s="70" t="str">
        <f t="shared" si="50"/>
        <v>ETD</v>
      </c>
      <c r="Y70" s="70" t="str">
        <f t="shared" si="50"/>
        <v>TSQA</v>
      </c>
      <c r="Z70" s="70" t="str">
        <f t="shared" si="50"/>
        <v>TSQV</v>
      </c>
    </row>
    <row r="71" spans="2:26" ht="12.75">
      <c r="B71" s="71" t="s">
        <v>9</v>
      </c>
      <c r="C71" s="72" t="s">
        <v>10</v>
      </c>
      <c r="D71" s="73" t="s">
        <v>26</v>
      </c>
      <c r="E71" s="73" t="s">
        <v>4</v>
      </c>
      <c r="F71" s="73" t="s">
        <v>5</v>
      </c>
      <c r="G71" s="73" t="s">
        <v>32</v>
      </c>
      <c r="H71" s="73" t="s">
        <v>6</v>
      </c>
      <c r="I71" s="73" t="s">
        <v>7</v>
      </c>
      <c r="J71" s="74" t="s">
        <v>8</v>
      </c>
      <c r="L71" s="27">
        <v>1</v>
      </c>
      <c r="M71" s="88">
        <f aca="true" t="shared" si="51" ref="M71:R71">E73</f>
        <v>99.19512579075261</v>
      </c>
      <c r="N71" s="88">
        <f t="shared" si="51"/>
        <v>70.07048396868157</v>
      </c>
      <c r="O71" s="88">
        <f t="shared" si="51"/>
        <v>72.5535123985999</v>
      </c>
      <c r="P71" s="88">
        <f t="shared" si="51"/>
        <v>159.77109982979024</v>
      </c>
      <c r="Q71" s="88">
        <f t="shared" si="51"/>
        <v>36.68257390080947</v>
      </c>
      <c r="R71" s="88">
        <f t="shared" si="51"/>
        <v>67.20922196194189</v>
      </c>
      <c r="T71" s="27">
        <f>L71</f>
        <v>1</v>
      </c>
      <c r="U71" s="88">
        <f>M71/$L71</f>
        <v>99.19512579075261</v>
      </c>
      <c r="V71" s="88">
        <f>N71/$L71</f>
        <v>70.07048396868157</v>
      </c>
      <c r="W71" s="88">
        <f aca="true" t="shared" si="52" ref="W71:W94">O71/$L71</f>
        <v>72.5535123985999</v>
      </c>
      <c r="X71" s="88">
        <f aca="true" t="shared" si="53" ref="X71:X94">P71/$L71</f>
        <v>159.77109982979024</v>
      </c>
      <c r="Y71" s="88">
        <f aca="true" t="shared" si="54" ref="Y71:Y94">Q71/$L71</f>
        <v>36.68257390080947</v>
      </c>
      <c r="Z71" s="88">
        <f aca="true" t="shared" si="55" ref="Z71:Z94">R71/$L71</f>
        <v>67.20922196194189</v>
      </c>
    </row>
    <row r="72" spans="2:26" ht="12.75">
      <c r="B72" s="54"/>
      <c r="C72" s="55"/>
      <c r="D72" s="55"/>
      <c r="E72" s="75"/>
      <c r="F72" s="75"/>
      <c r="G72" s="75"/>
      <c r="H72" s="75"/>
      <c r="I72" s="75"/>
      <c r="J72" s="76"/>
      <c r="L72" s="27">
        <v>2</v>
      </c>
      <c r="M72" s="88">
        <f aca="true" t="shared" si="56" ref="M72:R72">2*M71</f>
        <v>198.39025158150523</v>
      </c>
      <c r="N72" s="88">
        <f t="shared" si="56"/>
        <v>140.14096793736314</v>
      </c>
      <c r="O72" s="88">
        <f t="shared" si="56"/>
        <v>145.1070247971998</v>
      </c>
      <c r="P72" s="88">
        <f t="shared" si="56"/>
        <v>319.5421996595805</v>
      </c>
      <c r="Q72" s="88">
        <f t="shared" si="56"/>
        <v>73.36514780161895</v>
      </c>
      <c r="R72" s="88">
        <f t="shared" si="56"/>
        <v>134.41844392388379</v>
      </c>
      <c r="T72" s="27">
        <f aca="true" t="shared" si="57" ref="T72:T89">L72</f>
        <v>2</v>
      </c>
      <c r="U72" s="88">
        <f>M72/$L72</f>
        <v>99.19512579075261</v>
      </c>
      <c r="V72" s="88">
        <f>N72/$L72</f>
        <v>70.07048396868157</v>
      </c>
      <c r="W72" s="88">
        <f t="shared" si="52"/>
        <v>72.5535123985999</v>
      </c>
      <c r="X72" s="88">
        <f t="shared" si="53"/>
        <v>159.77109982979024</v>
      </c>
      <c r="Y72" s="88">
        <f t="shared" si="54"/>
        <v>36.68257390080947</v>
      </c>
      <c r="Z72" s="88">
        <f t="shared" si="55"/>
        <v>67.20922196194189</v>
      </c>
    </row>
    <row r="73" spans="2:26" ht="12.75">
      <c r="B73" s="28" t="s">
        <v>12</v>
      </c>
      <c r="C73" s="77" t="s">
        <v>13</v>
      </c>
      <c r="D73" s="28">
        <v>1</v>
      </c>
      <c r="E73" s="78">
        <v>99.19512579075261</v>
      </c>
      <c r="F73" s="78">
        <v>70.07048396868157</v>
      </c>
      <c r="G73" s="78">
        <v>72.5535123985999</v>
      </c>
      <c r="H73" s="78">
        <v>159.77109982979024</v>
      </c>
      <c r="I73" s="78">
        <v>36.68257390080947</v>
      </c>
      <c r="J73" s="78">
        <v>67.20922196194189</v>
      </c>
      <c r="L73" s="27">
        <v>3</v>
      </c>
      <c r="M73" s="88">
        <f aca="true" t="shared" si="58" ref="M73:R73">3*M71</f>
        <v>297.5853773722578</v>
      </c>
      <c r="N73" s="88">
        <f t="shared" si="58"/>
        <v>210.21145190604472</v>
      </c>
      <c r="O73" s="88">
        <f t="shared" si="58"/>
        <v>217.66053719579972</v>
      </c>
      <c r="P73" s="88">
        <f t="shared" si="58"/>
        <v>479.3132994893707</v>
      </c>
      <c r="Q73" s="88">
        <f t="shared" si="58"/>
        <v>110.04772170242842</v>
      </c>
      <c r="R73" s="88">
        <f t="shared" si="58"/>
        <v>201.62766588582568</v>
      </c>
      <c r="T73" s="27">
        <f t="shared" si="57"/>
        <v>3</v>
      </c>
      <c r="U73" s="88">
        <f aca="true" t="shared" si="59" ref="U73:U87">M73/$L73</f>
        <v>99.19512579075261</v>
      </c>
      <c r="V73" s="88">
        <f aca="true" t="shared" si="60" ref="V73:V87">N73/$L73</f>
        <v>70.07048396868157</v>
      </c>
      <c r="W73" s="88">
        <f t="shared" si="52"/>
        <v>72.5535123985999</v>
      </c>
      <c r="X73" s="88">
        <f t="shared" si="53"/>
        <v>159.77109982979024</v>
      </c>
      <c r="Y73" s="88">
        <f t="shared" si="54"/>
        <v>36.68257390080947</v>
      </c>
      <c r="Z73" s="88">
        <f t="shared" si="55"/>
        <v>67.20922196194189</v>
      </c>
    </row>
    <row r="74" spans="2:26" ht="12.75">
      <c r="B74" s="28" t="s">
        <v>14</v>
      </c>
      <c r="C74" s="77" t="s">
        <v>15</v>
      </c>
      <c r="D74" s="28">
        <v>4</v>
      </c>
      <c r="E74" s="78">
        <v>347</v>
      </c>
      <c r="F74" s="78">
        <v>245</v>
      </c>
      <c r="G74" s="78">
        <v>254</v>
      </c>
      <c r="H74" s="78">
        <v>559</v>
      </c>
      <c r="I74" s="78">
        <v>128</v>
      </c>
      <c r="J74" s="78">
        <v>235</v>
      </c>
      <c r="L74" s="70">
        <v>4</v>
      </c>
      <c r="M74" s="90">
        <f aca="true" t="shared" si="61" ref="M74:R74">E74</f>
        <v>347</v>
      </c>
      <c r="N74" s="90">
        <f t="shared" si="61"/>
        <v>245</v>
      </c>
      <c r="O74" s="90">
        <f t="shared" si="61"/>
        <v>254</v>
      </c>
      <c r="P74" s="90">
        <f t="shared" si="61"/>
        <v>559</v>
      </c>
      <c r="Q74" s="90">
        <f t="shared" si="61"/>
        <v>128</v>
      </c>
      <c r="R74" s="90">
        <f t="shared" si="61"/>
        <v>235</v>
      </c>
      <c r="T74" s="70">
        <f t="shared" si="57"/>
        <v>4</v>
      </c>
      <c r="U74" s="90">
        <f t="shared" si="59"/>
        <v>86.75</v>
      </c>
      <c r="V74" s="90">
        <f t="shared" si="60"/>
        <v>61.25</v>
      </c>
      <c r="W74" s="90">
        <f t="shared" si="52"/>
        <v>63.5</v>
      </c>
      <c r="X74" s="90">
        <f t="shared" si="53"/>
        <v>139.75</v>
      </c>
      <c r="Y74" s="90">
        <f t="shared" si="54"/>
        <v>32</v>
      </c>
      <c r="Z74" s="90">
        <f t="shared" si="55"/>
        <v>58.75</v>
      </c>
    </row>
    <row r="75" spans="2:26" ht="12.75">
      <c r="B75" s="28" t="s">
        <v>16</v>
      </c>
      <c r="C75" s="77" t="s">
        <v>17</v>
      </c>
      <c r="D75" s="28">
        <v>8</v>
      </c>
      <c r="E75" s="78">
        <v>645</v>
      </c>
      <c r="F75" s="78">
        <v>455</v>
      </c>
      <c r="G75" s="78">
        <v>472</v>
      </c>
      <c r="H75" s="78">
        <v>1039</v>
      </c>
      <c r="I75" s="78">
        <v>238</v>
      </c>
      <c r="J75" s="78">
        <v>437</v>
      </c>
      <c r="L75" s="27">
        <v>5</v>
      </c>
      <c r="M75" s="88">
        <f aca="true" t="shared" si="62" ref="M75:R75">M74+M71</f>
        <v>446.1951257907526</v>
      </c>
      <c r="N75" s="88">
        <f t="shared" si="62"/>
        <v>315.0704839686816</v>
      </c>
      <c r="O75" s="88">
        <f t="shared" si="62"/>
        <v>326.5535123985999</v>
      </c>
      <c r="P75" s="88">
        <f t="shared" si="62"/>
        <v>718.7710998297903</v>
      </c>
      <c r="Q75" s="88">
        <f t="shared" si="62"/>
        <v>164.68257390080947</v>
      </c>
      <c r="R75" s="88">
        <f t="shared" si="62"/>
        <v>302.2092219619419</v>
      </c>
      <c r="T75" s="27">
        <f t="shared" si="57"/>
        <v>5</v>
      </c>
      <c r="U75" s="88">
        <f t="shared" si="59"/>
        <v>89.23902515815053</v>
      </c>
      <c r="V75" s="88">
        <f t="shared" si="60"/>
        <v>63.014096793736314</v>
      </c>
      <c r="W75" s="88">
        <f t="shared" si="52"/>
        <v>65.31070247971998</v>
      </c>
      <c r="X75" s="88">
        <f t="shared" si="53"/>
        <v>143.75421996595804</v>
      </c>
      <c r="Y75" s="88">
        <f t="shared" si="54"/>
        <v>32.93651478016189</v>
      </c>
      <c r="Z75" s="88">
        <f t="shared" si="55"/>
        <v>60.44184439238838</v>
      </c>
    </row>
    <row r="76" spans="2:26" ht="12.75">
      <c r="B76" s="94" t="s">
        <v>30</v>
      </c>
      <c r="C76" s="77" t="s">
        <v>31</v>
      </c>
      <c r="D76" s="28">
        <v>16</v>
      </c>
      <c r="E76" s="78">
        <v>843</v>
      </c>
      <c r="F76" s="78">
        <v>596</v>
      </c>
      <c r="G76" s="78">
        <v>617</v>
      </c>
      <c r="H76" s="78">
        <v>1358</v>
      </c>
      <c r="I76" s="78">
        <v>312</v>
      </c>
      <c r="J76" s="78">
        <v>571</v>
      </c>
      <c r="L76" s="27">
        <v>6</v>
      </c>
      <c r="M76" s="88">
        <f aca="true" t="shared" si="63" ref="M76:R76">M75+M71</f>
        <v>545.3902515815053</v>
      </c>
      <c r="N76" s="88">
        <f t="shared" si="63"/>
        <v>385.14096793736314</v>
      </c>
      <c r="O76" s="88">
        <f t="shared" si="63"/>
        <v>399.10702479719976</v>
      </c>
      <c r="P76" s="88">
        <f t="shared" si="63"/>
        <v>878.5421996595805</v>
      </c>
      <c r="Q76" s="88">
        <f t="shared" si="63"/>
        <v>201.36514780161895</v>
      </c>
      <c r="R76" s="88">
        <f t="shared" si="63"/>
        <v>369.41844392388384</v>
      </c>
      <c r="T76" s="27">
        <f t="shared" si="57"/>
        <v>6</v>
      </c>
      <c r="U76" s="88">
        <f t="shared" si="59"/>
        <v>90.89837526358421</v>
      </c>
      <c r="V76" s="88">
        <f t="shared" si="60"/>
        <v>64.19016132289386</v>
      </c>
      <c r="W76" s="88">
        <f t="shared" si="52"/>
        <v>66.51783746619996</v>
      </c>
      <c r="X76" s="88">
        <f t="shared" si="53"/>
        <v>146.42369994326341</v>
      </c>
      <c r="Y76" s="88">
        <f t="shared" si="54"/>
        <v>33.56085796693649</v>
      </c>
      <c r="Z76" s="88">
        <f t="shared" si="55"/>
        <v>61.56974065398064</v>
      </c>
    </row>
    <row r="77" spans="2:26" ht="13.5" thickBot="1">
      <c r="B77" s="93" t="s">
        <v>18</v>
      </c>
      <c r="C77" s="79" t="s">
        <v>19</v>
      </c>
      <c r="D77" s="80">
        <v>24</v>
      </c>
      <c r="E77" s="87">
        <v>1488</v>
      </c>
      <c r="F77" s="87">
        <v>1051</v>
      </c>
      <c r="G77" s="87">
        <v>1088</v>
      </c>
      <c r="H77" s="87">
        <v>2397</v>
      </c>
      <c r="I77" s="87">
        <v>550</v>
      </c>
      <c r="J77" s="87">
        <v>1008</v>
      </c>
      <c r="L77" s="27">
        <v>7</v>
      </c>
      <c r="M77" s="88">
        <f>M76+M71</f>
        <v>644.5853773722579</v>
      </c>
      <c r="N77" s="88">
        <f>F75</f>
        <v>455</v>
      </c>
      <c r="O77" s="88">
        <f>O76+O71</f>
        <v>471.66053719579963</v>
      </c>
      <c r="P77" s="88">
        <f>P76+P71</f>
        <v>1038.3132994893708</v>
      </c>
      <c r="Q77" s="88">
        <f>I75</f>
        <v>238</v>
      </c>
      <c r="R77" s="88">
        <f>R76+R71</f>
        <v>436.62766588582576</v>
      </c>
      <c r="T77" s="27">
        <f t="shared" si="57"/>
        <v>7</v>
      </c>
      <c r="U77" s="88">
        <f t="shared" si="59"/>
        <v>92.08362533889398</v>
      </c>
      <c r="V77" s="88">
        <f t="shared" si="60"/>
        <v>65</v>
      </c>
      <c r="W77" s="88">
        <f t="shared" si="52"/>
        <v>67.38007674225709</v>
      </c>
      <c r="X77" s="88">
        <f t="shared" si="53"/>
        <v>148.3304713556244</v>
      </c>
      <c r="Y77" s="88">
        <f t="shared" si="54"/>
        <v>34</v>
      </c>
      <c r="Z77" s="88">
        <f t="shared" si="55"/>
        <v>62.37538084083225</v>
      </c>
    </row>
    <row r="78" spans="2:26" ht="13.5" thickTop="1">
      <c r="B78" s="34"/>
      <c r="C78" s="35"/>
      <c r="D78" s="34"/>
      <c r="E78" s="57"/>
      <c r="F78" s="57"/>
      <c r="G78" s="57"/>
      <c r="H78" s="57"/>
      <c r="I78" s="57"/>
      <c r="J78" s="57"/>
      <c r="L78" s="70">
        <v>8</v>
      </c>
      <c r="M78" s="90">
        <f aca="true" t="shared" si="64" ref="M78:R78">E75</f>
        <v>645</v>
      </c>
      <c r="N78" s="90">
        <f t="shared" si="64"/>
        <v>455</v>
      </c>
      <c r="O78" s="90">
        <f t="shared" si="64"/>
        <v>472</v>
      </c>
      <c r="P78" s="90">
        <f t="shared" si="64"/>
        <v>1039</v>
      </c>
      <c r="Q78" s="90">
        <f t="shared" si="64"/>
        <v>238</v>
      </c>
      <c r="R78" s="90">
        <f t="shared" si="64"/>
        <v>437</v>
      </c>
      <c r="T78" s="70">
        <f t="shared" si="57"/>
        <v>8</v>
      </c>
      <c r="U78" s="90">
        <f t="shared" si="59"/>
        <v>80.625</v>
      </c>
      <c r="V78" s="90">
        <f t="shared" si="60"/>
        <v>56.875</v>
      </c>
      <c r="W78" s="90">
        <f t="shared" si="52"/>
        <v>59</v>
      </c>
      <c r="X78" s="90">
        <f t="shared" si="53"/>
        <v>129.875</v>
      </c>
      <c r="Y78" s="90">
        <f t="shared" si="54"/>
        <v>29.75</v>
      </c>
      <c r="Z78" s="90">
        <f t="shared" si="55"/>
        <v>54.625</v>
      </c>
    </row>
    <row r="79" spans="2:26" ht="12.75">
      <c r="B79" s="44"/>
      <c r="C79" s="44"/>
      <c r="D79" s="34"/>
      <c r="E79" s="81"/>
      <c r="F79" s="81"/>
      <c r="G79" s="81"/>
      <c r="H79" s="81"/>
      <c r="I79" s="44"/>
      <c r="J79" s="81"/>
      <c r="L79" s="27">
        <v>9</v>
      </c>
      <c r="M79" s="88">
        <f>M78+M71</f>
        <v>744.1951257907526</v>
      </c>
      <c r="N79" s="88">
        <f>N78+N71</f>
        <v>525.0704839686816</v>
      </c>
      <c r="O79" s="88">
        <f>O78+O71</f>
        <v>544.5535123985999</v>
      </c>
      <c r="P79" s="88">
        <f>P78+P71</f>
        <v>1198.7710998297903</v>
      </c>
      <c r="Q79" s="88">
        <v>274.6805457257287</v>
      </c>
      <c r="R79" s="88">
        <v>504.20532402363375</v>
      </c>
      <c r="T79" s="27">
        <f t="shared" si="57"/>
        <v>9</v>
      </c>
      <c r="U79" s="88">
        <f t="shared" si="59"/>
        <v>82.68834731008363</v>
      </c>
      <c r="V79" s="88">
        <f t="shared" si="60"/>
        <v>58.34116488540907</v>
      </c>
      <c r="W79" s="88">
        <f t="shared" si="52"/>
        <v>60.50594582206665</v>
      </c>
      <c r="X79" s="88">
        <f t="shared" si="53"/>
        <v>133.1967888699767</v>
      </c>
      <c r="Y79" s="88">
        <f t="shared" si="54"/>
        <v>30.520060636192074</v>
      </c>
      <c r="Z79" s="88">
        <f t="shared" si="55"/>
        <v>56.02281378040375</v>
      </c>
    </row>
    <row r="80" spans="3:26" ht="15">
      <c r="C80" s="36" t="s">
        <v>20</v>
      </c>
      <c r="D80" s="37">
        <v>4</v>
      </c>
      <c r="F80" s="33"/>
      <c r="G80" s="33"/>
      <c r="H80" s="33"/>
      <c r="I80" s="33"/>
      <c r="J80" s="33"/>
      <c r="L80" s="27">
        <v>10</v>
      </c>
      <c r="M80" s="88">
        <f>E76</f>
        <v>843</v>
      </c>
      <c r="N80" s="88">
        <f>N79+N71</f>
        <v>595.1409679373633</v>
      </c>
      <c r="O80" s="88">
        <f>G76</f>
        <v>617</v>
      </c>
      <c r="P80" s="88">
        <f>H76</f>
        <v>1358</v>
      </c>
      <c r="Q80" s="88">
        <f>Q79+Q71</f>
        <v>311.36311962653815</v>
      </c>
      <c r="R80" s="88">
        <f>J76</f>
        <v>571</v>
      </c>
      <c r="T80" s="27">
        <f t="shared" si="57"/>
        <v>10</v>
      </c>
      <c r="U80" s="88">
        <f t="shared" si="59"/>
        <v>84.3</v>
      </c>
      <c r="V80" s="88">
        <f t="shared" si="60"/>
        <v>59.51409679373633</v>
      </c>
      <c r="W80" s="88">
        <f t="shared" si="52"/>
        <v>61.7</v>
      </c>
      <c r="X80" s="88">
        <f t="shared" si="53"/>
        <v>135.8</v>
      </c>
      <c r="Y80" s="88">
        <f t="shared" si="54"/>
        <v>31.136311962653814</v>
      </c>
      <c r="Z80" s="88">
        <f t="shared" si="55"/>
        <v>57.1</v>
      </c>
    </row>
    <row r="81" spans="3:26" ht="12.75">
      <c r="C81" s="38" t="s">
        <v>21</v>
      </c>
      <c r="D81" s="39">
        <f>ROUNDDOWN(D80/24,0)</f>
        <v>0</v>
      </c>
      <c r="E81" s="100">
        <f aca="true" t="shared" si="65" ref="E81:J81">(ROUNDDOWN($D80/24,0))*E77</f>
        <v>0</v>
      </c>
      <c r="F81" s="100">
        <f t="shared" si="65"/>
        <v>0</v>
      </c>
      <c r="G81" s="100">
        <f t="shared" si="65"/>
        <v>0</v>
      </c>
      <c r="H81" s="100">
        <f t="shared" si="65"/>
        <v>0</v>
      </c>
      <c r="I81" s="100">
        <f t="shared" si="65"/>
        <v>0</v>
      </c>
      <c r="J81" s="100">
        <f t="shared" si="65"/>
        <v>0</v>
      </c>
      <c r="L81" s="27">
        <v>11</v>
      </c>
      <c r="M81" s="88">
        <f aca="true" t="shared" si="66" ref="M81:R81">E76</f>
        <v>843</v>
      </c>
      <c r="N81" s="88">
        <f t="shared" si="66"/>
        <v>596</v>
      </c>
      <c r="O81" s="88">
        <f t="shared" si="66"/>
        <v>617</v>
      </c>
      <c r="P81" s="88">
        <f t="shared" si="66"/>
        <v>1358</v>
      </c>
      <c r="Q81" s="88">
        <f t="shared" si="66"/>
        <v>312</v>
      </c>
      <c r="R81" s="88">
        <f t="shared" si="66"/>
        <v>571</v>
      </c>
      <c r="T81" s="27">
        <f t="shared" si="57"/>
        <v>11</v>
      </c>
      <c r="U81" s="88">
        <f t="shared" si="59"/>
        <v>76.63636363636364</v>
      </c>
      <c r="V81" s="88">
        <f t="shared" si="60"/>
        <v>54.18181818181818</v>
      </c>
      <c r="W81" s="88">
        <f t="shared" si="52"/>
        <v>56.09090909090909</v>
      </c>
      <c r="X81" s="88">
        <f t="shared" si="53"/>
        <v>123.45454545454545</v>
      </c>
      <c r="Y81" s="88">
        <f t="shared" si="54"/>
        <v>28.363636363636363</v>
      </c>
      <c r="Z81" s="88">
        <f t="shared" si="55"/>
        <v>51.90909090909091</v>
      </c>
    </row>
    <row r="82" spans="3:26" ht="13.5" thickBot="1">
      <c r="C82" s="40" t="s">
        <v>22</v>
      </c>
      <c r="D82" s="41">
        <f>D80-(ROUNDDOWN(D80/24,0)*24)</f>
        <v>4</v>
      </c>
      <c r="E82" s="101">
        <f aca="true" t="shared" si="67" ref="E82:J82">IF($D82=$L71,M71,0)+IF($D82=$L72,M72,0)+IF($D82=$L73,M73,0)+IF($D82=$L74,M74,0)+IF($D82=$L75,M75,0)+IF($D82=$L76,M76,0)+IF($D82=$L77,M77,0)+IF($D82=$L78,M78,0)+IF($D82=$L79,M79,0)+IF($D82=$L80,M80,0)+IF($D82=$L81,M81,0)+IF($D82=$L82,M82,0)+IF($D82=$L83,M83,0)+IF($D82=$L84,M84,0)+IF($D82=$L85,M85,0)+IF($D82=$L86,M86,0)+IF($D82=$L87,M87,0)+IF($D82=$L88,M88,0)+IF($D82=$L89,M89,0)+IF($D82=$L90,M90,0)+IF($D82=$L91,M91,0)+IF($D82=$L92,M92,0)+IF($D82=$L93,M93,0)</f>
        <v>347</v>
      </c>
      <c r="F82" s="101">
        <f t="shared" si="67"/>
        <v>245</v>
      </c>
      <c r="G82" s="101">
        <f t="shared" si="67"/>
        <v>254</v>
      </c>
      <c r="H82" s="101">
        <f t="shared" si="67"/>
        <v>559</v>
      </c>
      <c r="I82" s="101">
        <f t="shared" si="67"/>
        <v>128</v>
      </c>
      <c r="J82" s="101">
        <f t="shared" si="67"/>
        <v>235</v>
      </c>
      <c r="L82" s="27">
        <v>12</v>
      </c>
      <c r="M82" s="88">
        <f aca="true" t="shared" si="68" ref="M82:R82">E76</f>
        <v>843</v>
      </c>
      <c r="N82" s="88">
        <f t="shared" si="68"/>
        <v>596</v>
      </c>
      <c r="O82" s="88">
        <f t="shared" si="68"/>
        <v>617</v>
      </c>
      <c r="P82" s="88">
        <f t="shared" si="68"/>
        <v>1358</v>
      </c>
      <c r="Q82" s="88">
        <f t="shared" si="68"/>
        <v>312</v>
      </c>
      <c r="R82" s="88">
        <f t="shared" si="68"/>
        <v>571</v>
      </c>
      <c r="T82" s="27">
        <f t="shared" si="57"/>
        <v>12</v>
      </c>
      <c r="U82" s="88">
        <f t="shared" si="59"/>
        <v>70.25</v>
      </c>
      <c r="V82" s="88">
        <f t="shared" si="60"/>
        <v>49.666666666666664</v>
      </c>
      <c r="W82" s="88">
        <f t="shared" si="52"/>
        <v>51.416666666666664</v>
      </c>
      <c r="X82" s="88">
        <f t="shared" si="53"/>
        <v>113.16666666666667</v>
      </c>
      <c r="Y82" s="88">
        <f t="shared" si="54"/>
        <v>26</v>
      </c>
      <c r="Z82" s="88">
        <f t="shared" si="55"/>
        <v>47.583333333333336</v>
      </c>
    </row>
    <row r="83" spans="3:26" ht="13.5" thickBot="1">
      <c r="C83" s="42" t="s">
        <v>23</v>
      </c>
      <c r="D83" s="43"/>
      <c r="E83" s="102">
        <f aca="true" t="shared" si="69" ref="E83:J83">E81+E82</f>
        <v>347</v>
      </c>
      <c r="F83" s="102">
        <f t="shared" si="69"/>
        <v>245</v>
      </c>
      <c r="G83" s="102">
        <f t="shared" si="69"/>
        <v>254</v>
      </c>
      <c r="H83" s="102">
        <f t="shared" si="69"/>
        <v>559</v>
      </c>
      <c r="I83" s="102">
        <f t="shared" si="69"/>
        <v>128</v>
      </c>
      <c r="J83" s="102">
        <f t="shared" si="69"/>
        <v>235</v>
      </c>
      <c r="L83" s="27">
        <v>13</v>
      </c>
      <c r="M83" s="88">
        <f aca="true" t="shared" si="70" ref="M83:R83">E76</f>
        <v>843</v>
      </c>
      <c r="N83" s="88">
        <f t="shared" si="70"/>
        <v>596</v>
      </c>
      <c r="O83" s="88">
        <f t="shared" si="70"/>
        <v>617</v>
      </c>
      <c r="P83" s="88">
        <f t="shared" si="70"/>
        <v>1358</v>
      </c>
      <c r="Q83" s="88">
        <f t="shared" si="70"/>
        <v>312</v>
      </c>
      <c r="R83" s="88">
        <f t="shared" si="70"/>
        <v>571</v>
      </c>
      <c r="T83" s="27">
        <f t="shared" si="57"/>
        <v>13</v>
      </c>
      <c r="U83" s="88">
        <f t="shared" si="59"/>
        <v>64.84615384615384</v>
      </c>
      <c r="V83" s="88">
        <f t="shared" si="60"/>
        <v>45.84615384615385</v>
      </c>
      <c r="W83" s="88">
        <f t="shared" si="52"/>
        <v>47.46153846153846</v>
      </c>
      <c r="X83" s="88">
        <f t="shared" si="53"/>
        <v>104.46153846153847</v>
      </c>
      <c r="Y83" s="88">
        <f t="shared" si="54"/>
        <v>24</v>
      </c>
      <c r="Z83" s="88">
        <f t="shared" si="55"/>
        <v>43.92307692307692</v>
      </c>
    </row>
    <row r="84" spans="12:26" ht="13.5" thickTop="1">
      <c r="L84" s="27">
        <v>14</v>
      </c>
      <c r="M84" s="88">
        <f aca="true" t="shared" si="71" ref="M84:R84">E76</f>
        <v>843</v>
      </c>
      <c r="N84" s="88">
        <f t="shared" si="71"/>
        <v>596</v>
      </c>
      <c r="O84" s="88">
        <f t="shared" si="71"/>
        <v>617</v>
      </c>
      <c r="P84" s="88">
        <f t="shared" si="71"/>
        <v>1358</v>
      </c>
      <c r="Q84" s="88">
        <f t="shared" si="71"/>
        <v>312</v>
      </c>
      <c r="R84" s="88">
        <f t="shared" si="71"/>
        <v>571</v>
      </c>
      <c r="T84" s="27">
        <f t="shared" si="57"/>
        <v>14</v>
      </c>
      <c r="U84" s="88">
        <f t="shared" si="59"/>
        <v>60.214285714285715</v>
      </c>
      <c r="V84" s="88">
        <f t="shared" si="60"/>
        <v>42.57142857142857</v>
      </c>
      <c r="W84" s="88">
        <f t="shared" si="52"/>
        <v>44.07142857142857</v>
      </c>
      <c r="X84" s="88">
        <f t="shared" si="53"/>
        <v>97</v>
      </c>
      <c r="Y84" s="88">
        <f t="shared" si="54"/>
        <v>22.285714285714285</v>
      </c>
      <c r="Z84" s="88">
        <f t="shared" si="55"/>
        <v>40.785714285714285</v>
      </c>
    </row>
    <row r="85" spans="12:26" ht="12.75">
      <c r="L85" s="27">
        <v>15</v>
      </c>
      <c r="M85" s="88">
        <f aca="true" t="shared" si="72" ref="M85:R85">E76</f>
        <v>843</v>
      </c>
      <c r="N85" s="88">
        <f t="shared" si="72"/>
        <v>596</v>
      </c>
      <c r="O85" s="88">
        <f t="shared" si="72"/>
        <v>617</v>
      </c>
      <c r="P85" s="88">
        <f t="shared" si="72"/>
        <v>1358</v>
      </c>
      <c r="Q85" s="88">
        <f t="shared" si="72"/>
        <v>312</v>
      </c>
      <c r="R85" s="88">
        <f t="shared" si="72"/>
        <v>571</v>
      </c>
      <c r="T85" s="27">
        <f t="shared" si="57"/>
        <v>15</v>
      </c>
      <c r="U85" s="88">
        <f t="shared" si="59"/>
        <v>56.2</v>
      </c>
      <c r="V85" s="88">
        <f t="shared" si="60"/>
        <v>39.733333333333334</v>
      </c>
      <c r="W85" s="88">
        <f t="shared" si="52"/>
        <v>41.13333333333333</v>
      </c>
      <c r="X85" s="88">
        <f t="shared" si="53"/>
        <v>90.53333333333333</v>
      </c>
      <c r="Y85" s="88">
        <f t="shared" si="54"/>
        <v>20.8</v>
      </c>
      <c r="Z85" s="88">
        <f t="shared" si="55"/>
        <v>38.06666666666667</v>
      </c>
    </row>
    <row r="86" spans="12:26" ht="12.75">
      <c r="L86" s="70">
        <v>16</v>
      </c>
      <c r="M86" s="90">
        <f aca="true" t="shared" si="73" ref="M86:R86">E76</f>
        <v>843</v>
      </c>
      <c r="N86" s="90">
        <f t="shared" si="73"/>
        <v>596</v>
      </c>
      <c r="O86" s="90">
        <f t="shared" si="73"/>
        <v>617</v>
      </c>
      <c r="P86" s="90">
        <f t="shared" si="73"/>
        <v>1358</v>
      </c>
      <c r="Q86" s="90">
        <f t="shared" si="73"/>
        <v>312</v>
      </c>
      <c r="R86" s="90">
        <f t="shared" si="73"/>
        <v>571</v>
      </c>
      <c r="T86" s="70">
        <f t="shared" si="57"/>
        <v>16</v>
      </c>
      <c r="U86" s="90">
        <f t="shared" si="59"/>
        <v>52.6875</v>
      </c>
      <c r="V86" s="90">
        <f t="shared" si="60"/>
        <v>37.25</v>
      </c>
      <c r="W86" s="90">
        <f t="shared" si="52"/>
        <v>38.5625</v>
      </c>
      <c r="X86" s="90">
        <f t="shared" si="53"/>
        <v>84.875</v>
      </c>
      <c r="Y86" s="90">
        <f t="shared" si="54"/>
        <v>19.5</v>
      </c>
      <c r="Z86" s="90">
        <f t="shared" si="55"/>
        <v>35.6875</v>
      </c>
    </row>
    <row r="87" spans="12:26" ht="12.75">
      <c r="L87" s="27">
        <v>17</v>
      </c>
      <c r="M87" s="88">
        <f aca="true" t="shared" si="74" ref="M87:R87">M86+M71</f>
        <v>942.1951257907526</v>
      </c>
      <c r="N87" s="88">
        <f t="shared" si="74"/>
        <v>666.0704839686816</v>
      </c>
      <c r="O87" s="88">
        <f t="shared" si="74"/>
        <v>689.5535123985999</v>
      </c>
      <c r="P87" s="88">
        <f t="shared" si="74"/>
        <v>1517.7710998297903</v>
      </c>
      <c r="Q87" s="88">
        <f t="shared" si="74"/>
        <v>348.6825739008095</v>
      </c>
      <c r="R87" s="88">
        <f t="shared" si="74"/>
        <v>638.2092219619419</v>
      </c>
      <c r="T87" s="27">
        <f t="shared" si="57"/>
        <v>17</v>
      </c>
      <c r="U87" s="88">
        <f t="shared" si="59"/>
        <v>55.423242693573684</v>
      </c>
      <c r="V87" s="88">
        <f t="shared" si="60"/>
        <v>39.1806167040401</v>
      </c>
      <c r="W87" s="88">
        <f t="shared" si="52"/>
        <v>40.5619713175647</v>
      </c>
      <c r="X87" s="88">
        <f t="shared" si="53"/>
        <v>89.28065293116413</v>
      </c>
      <c r="Y87" s="88">
        <f t="shared" si="54"/>
        <v>20.510739641224088</v>
      </c>
      <c r="Z87" s="88">
        <f t="shared" si="55"/>
        <v>37.54171893893776</v>
      </c>
    </row>
    <row r="88" spans="12:26" ht="12.75">
      <c r="L88" s="27">
        <v>18</v>
      </c>
      <c r="M88" s="88">
        <f aca="true" t="shared" si="75" ref="M88:R88">M87+M71</f>
        <v>1041.3902515815053</v>
      </c>
      <c r="N88" s="88">
        <f t="shared" si="75"/>
        <v>736.1409679373633</v>
      </c>
      <c r="O88" s="88">
        <f t="shared" si="75"/>
        <v>762.1070247971998</v>
      </c>
      <c r="P88" s="88">
        <f t="shared" si="75"/>
        <v>1677.5421996595805</v>
      </c>
      <c r="Q88" s="88">
        <f t="shared" si="75"/>
        <v>385.36514780161895</v>
      </c>
      <c r="R88" s="88">
        <f t="shared" si="75"/>
        <v>705.4184439238838</v>
      </c>
      <c r="T88" s="27">
        <f t="shared" si="57"/>
        <v>18</v>
      </c>
      <c r="U88" s="88">
        <f>M88/$L88</f>
        <v>57.85501397675029</v>
      </c>
      <c r="V88" s="88">
        <f>N88/$L88</f>
        <v>40.89672044096463</v>
      </c>
      <c r="W88" s="88">
        <f t="shared" si="52"/>
        <v>42.339279155399986</v>
      </c>
      <c r="X88" s="88">
        <f t="shared" si="53"/>
        <v>93.1967888699767</v>
      </c>
      <c r="Y88" s="88">
        <f t="shared" si="54"/>
        <v>21.40917487786772</v>
      </c>
      <c r="Z88" s="88">
        <f t="shared" si="55"/>
        <v>39.18991355132688</v>
      </c>
    </row>
    <row r="89" spans="12:26" ht="12.75">
      <c r="L89" s="27">
        <v>19</v>
      </c>
      <c r="M89" s="88">
        <f aca="true" t="shared" si="76" ref="M89:R89">M88+M71</f>
        <v>1140.5853773722579</v>
      </c>
      <c r="N89" s="88">
        <f t="shared" si="76"/>
        <v>806.2114519060449</v>
      </c>
      <c r="O89" s="88">
        <f t="shared" si="76"/>
        <v>834.6605371957996</v>
      </c>
      <c r="P89" s="88">
        <f t="shared" si="76"/>
        <v>1837.3132994893708</v>
      </c>
      <c r="Q89" s="88">
        <f t="shared" si="76"/>
        <v>422.0477217024284</v>
      </c>
      <c r="R89" s="88">
        <f t="shared" si="76"/>
        <v>772.6276658858258</v>
      </c>
      <c r="T89" s="27">
        <f t="shared" si="57"/>
        <v>19</v>
      </c>
      <c r="U89" s="88">
        <f aca="true" t="shared" si="77" ref="U89:U94">M89/$L89</f>
        <v>60.030809335381996</v>
      </c>
      <c r="V89" s="88">
        <f aca="true" t="shared" si="78" ref="V89:V94">N89/$L89</f>
        <v>42.43218167926552</v>
      </c>
      <c r="W89" s="88">
        <f t="shared" si="52"/>
        <v>43.929501957673665</v>
      </c>
      <c r="X89" s="88">
        <f t="shared" si="53"/>
        <v>96.70069997312478</v>
      </c>
      <c r="Y89" s="88">
        <f t="shared" si="54"/>
        <v>22.21303798433834</v>
      </c>
      <c r="Z89" s="88">
        <f t="shared" si="55"/>
        <v>40.66461399399083</v>
      </c>
    </row>
    <row r="90" spans="12:26" ht="12.75">
      <c r="L90" s="98">
        <v>20</v>
      </c>
      <c r="M90" s="103">
        <f aca="true" t="shared" si="79" ref="M90:R90">M86+M74</f>
        <v>1190</v>
      </c>
      <c r="N90" s="103">
        <f t="shared" si="79"/>
        <v>841</v>
      </c>
      <c r="O90" s="103">
        <f t="shared" si="79"/>
        <v>871</v>
      </c>
      <c r="P90" s="103">
        <f t="shared" si="79"/>
        <v>1917</v>
      </c>
      <c r="Q90" s="103">
        <f t="shared" si="79"/>
        <v>440</v>
      </c>
      <c r="R90" s="103">
        <f t="shared" si="79"/>
        <v>806</v>
      </c>
      <c r="T90" s="98">
        <f>L90</f>
        <v>20</v>
      </c>
      <c r="U90" s="103">
        <f t="shared" si="77"/>
        <v>59.5</v>
      </c>
      <c r="V90" s="103">
        <f t="shared" si="78"/>
        <v>42.05</v>
      </c>
      <c r="W90" s="103">
        <f t="shared" si="52"/>
        <v>43.55</v>
      </c>
      <c r="X90" s="103">
        <f t="shared" si="53"/>
        <v>95.85</v>
      </c>
      <c r="Y90" s="103">
        <f t="shared" si="54"/>
        <v>22</v>
      </c>
      <c r="Z90" s="103">
        <f t="shared" si="55"/>
        <v>40.3</v>
      </c>
    </row>
    <row r="91" spans="12:26" ht="12.75">
      <c r="L91" s="27">
        <v>21</v>
      </c>
      <c r="M91" s="88">
        <f aca="true" t="shared" si="80" ref="M91:R91">M90+M71</f>
        <v>1289.1951257907526</v>
      </c>
      <c r="N91" s="88">
        <f t="shared" si="80"/>
        <v>911.0704839686816</v>
      </c>
      <c r="O91" s="88">
        <f t="shared" si="80"/>
        <v>943.5535123985999</v>
      </c>
      <c r="P91" s="88">
        <f t="shared" si="80"/>
        <v>2076.7710998297903</v>
      </c>
      <c r="Q91" s="88">
        <f t="shared" si="80"/>
        <v>476.6825739008095</v>
      </c>
      <c r="R91" s="88">
        <f t="shared" si="80"/>
        <v>873.2092219619419</v>
      </c>
      <c r="T91" s="27">
        <f>L91</f>
        <v>21</v>
      </c>
      <c r="U91" s="88">
        <f t="shared" si="77"/>
        <v>61.390244085273935</v>
      </c>
      <c r="V91" s="88">
        <f t="shared" si="78"/>
        <v>43.38430876041341</v>
      </c>
      <c r="W91" s="88">
        <f t="shared" si="52"/>
        <v>44.93111963802856</v>
      </c>
      <c r="X91" s="88">
        <f t="shared" si="53"/>
        <v>98.89386189665667</v>
      </c>
      <c r="Y91" s="88">
        <f t="shared" si="54"/>
        <v>22.69917018575283</v>
      </c>
      <c r="Z91" s="88">
        <f t="shared" si="55"/>
        <v>41.58139152199723</v>
      </c>
    </row>
    <row r="92" spans="12:26" ht="12.75">
      <c r="L92" s="27">
        <v>22</v>
      </c>
      <c r="M92" s="88">
        <f aca="true" t="shared" si="81" ref="M92:R92">M91+M71</f>
        <v>1388.3902515815053</v>
      </c>
      <c r="N92" s="88">
        <f t="shared" si="81"/>
        <v>981.1409679373633</v>
      </c>
      <c r="O92" s="88">
        <f t="shared" si="81"/>
        <v>1016.1070247971998</v>
      </c>
      <c r="P92" s="88">
        <f t="shared" si="81"/>
        <v>2236.5421996595805</v>
      </c>
      <c r="Q92" s="88">
        <f t="shared" si="81"/>
        <v>513.365147801619</v>
      </c>
      <c r="R92" s="88">
        <f t="shared" si="81"/>
        <v>940.4184439238838</v>
      </c>
      <c r="T92" s="27">
        <f>L92</f>
        <v>22</v>
      </c>
      <c r="U92" s="88">
        <f t="shared" si="77"/>
        <v>63.10864779915933</v>
      </c>
      <c r="V92" s="88">
        <f t="shared" si="78"/>
        <v>44.5973167244256</v>
      </c>
      <c r="W92" s="88">
        <f t="shared" si="52"/>
        <v>46.18668294532726</v>
      </c>
      <c r="X92" s="88">
        <f t="shared" si="53"/>
        <v>101.66100907543547</v>
      </c>
      <c r="Y92" s="88">
        <f t="shared" si="54"/>
        <v>23.334779445528135</v>
      </c>
      <c r="Z92" s="88">
        <f t="shared" si="55"/>
        <v>42.74629290563109</v>
      </c>
    </row>
    <row r="93" spans="12:26" ht="12.75">
      <c r="L93" s="27">
        <v>23</v>
      </c>
      <c r="M93" s="88">
        <f>M92+M71</f>
        <v>1487.5853773722579</v>
      </c>
      <c r="N93" s="88">
        <f>F77</f>
        <v>1051</v>
      </c>
      <c r="O93" s="88">
        <f>G77</f>
        <v>1088</v>
      </c>
      <c r="P93" s="88">
        <f>P92+P71</f>
        <v>2396.313299489371</v>
      </c>
      <c r="Q93" s="88">
        <f>I77</f>
        <v>550</v>
      </c>
      <c r="R93" s="88">
        <f>R92+R71</f>
        <v>1007.6276658858258</v>
      </c>
      <c r="T93" s="27">
        <f>L93</f>
        <v>23</v>
      </c>
      <c r="U93" s="88">
        <f t="shared" si="77"/>
        <v>64.67762510314165</v>
      </c>
      <c r="V93" s="88">
        <f t="shared" si="78"/>
        <v>45.69565217391305</v>
      </c>
      <c r="W93" s="88">
        <f t="shared" si="52"/>
        <v>47.30434782608695</v>
      </c>
      <c r="X93" s="88">
        <f t="shared" si="53"/>
        <v>104.18753476040743</v>
      </c>
      <c r="Y93" s="88">
        <f t="shared" si="54"/>
        <v>23.91304347826087</v>
      </c>
      <c r="Z93" s="88">
        <f t="shared" si="55"/>
        <v>43.809898516775036</v>
      </c>
    </row>
    <row r="94" spans="12:26" ht="12.75">
      <c r="L94" s="70">
        <v>24</v>
      </c>
      <c r="M94" s="90">
        <f aca="true" t="shared" si="82" ref="M94:R94">E77</f>
        <v>1488</v>
      </c>
      <c r="N94" s="90">
        <f t="shared" si="82"/>
        <v>1051</v>
      </c>
      <c r="O94" s="90">
        <f t="shared" si="82"/>
        <v>1088</v>
      </c>
      <c r="P94" s="90">
        <f t="shared" si="82"/>
        <v>2397</v>
      </c>
      <c r="Q94" s="90">
        <f t="shared" si="82"/>
        <v>550</v>
      </c>
      <c r="R94" s="90">
        <f t="shared" si="82"/>
        <v>1008</v>
      </c>
      <c r="T94" s="70">
        <f>L94</f>
        <v>24</v>
      </c>
      <c r="U94" s="90">
        <f t="shared" si="77"/>
        <v>62</v>
      </c>
      <c r="V94" s="90">
        <f t="shared" si="78"/>
        <v>43.791666666666664</v>
      </c>
      <c r="W94" s="90">
        <f t="shared" si="52"/>
        <v>45.333333333333336</v>
      </c>
      <c r="X94" s="90">
        <f t="shared" si="53"/>
        <v>99.875</v>
      </c>
      <c r="Y94" s="90">
        <f t="shared" si="54"/>
        <v>22.916666666666668</v>
      </c>
      <c r="Z94" s="90">
        <f t="shared" si="55"/>
        <v>42</v>
      </c>
    </row>
    <row r="96" spans="2:26" ht="16.5">
      <c r="B96" s="58" t="s">
        <v>28</v>
      </c>
      <c r="C96" s="64"/>
      <c r="D96" s="82"/>
      <c r="E96" s="83"/>
      <c r="F96" s="60"/>
      <c r="G96" s="60"/>
      <c r="H96" s="60"/>
      <c r="I96" s="60"/>
      <c r="J96" s="61"/>
      <c r="L96" s="62" t="str">
        <f>B96</f>
        <v>External Billing Rates - Commercial With Labor</v>
      </c>
      <c r="M96" s="63"/>
      <c r="N96" s="63"/>
      <c r="O96" s="63"/>
      <c r="P96" s="63"/>
      <c r="Q96" s="63"/>
      <c r="R96" s="63"/>
      <c r="T96" s="62" t="s">
        <v>44</v>
      </c>
      <c r="U96" s="63"/>
      <c r="V96" s="63"/>
      <c r="W96" s="63"/>
      <c r="X96" s="63"/>
      <c r="Y96" s="63"/>
      <c r="Z96" s="63"/>
    </row>
    <row r="97" spans="2:26" ht="12.75">
      <c r="B97" s="64"/>
      <c r="C97" s="65"/>
      <c r="D97" s="66" t="s">
        <v>3</v>
      </c>
      <c r="E97" s="67" t="s">
        <v>25</v>
      </c>
      <c r="F97" s="68"/>
      <c r="G97" s="68"/>
      <c r="H97" s="68"/>
      <c r="I97" s="68"/>
      <c r="J97" s="69"/>
      <c r="L97" s="70" t="s">
        <v>11</v>
      </c>
      <c r="M97" s="70" t="s">
        <v>4</v>
      </c>
      <c r="N97" s="70" t="s">
        <v>5</v>
      </c>
      <c r="O97" s="70" t="s">
        <v>32</v>
      </c>
      <c r="P97" s="70" t="s">
        <v>6</v>
      </c>
      <c r="Q97" s="70" t="s">
        <v>7</v>
      </c>
      <c r="R97" s="70" t="s">
        <v>8</v>
      </c>
      <c r="T97" s="70" t="s">
        <v>26</v>
      </c>
      <c r="U97" s="70" t="str">
        <f aca="true" t="shared" si="83" ref="U97:Z97">M97</f>
        <v>FT</v>
      </c>
      <c r="V97" s="70" t="str">
        <f t="shared" si="83"/>
        <v>OT1/OT2</v>
      </c>
      <c r="W97" s="70" t="str">
        <f t="shared" si="83"/>
        <v>Q</v>
      </c>
      <c r="X97" s="70" t="str">
        <f t="shared" si="83"/>
        <v>ETD</v>
      </c>
      <c r="Y97" s="70" t="str">
        <f t="shared" si="83"/>
        <v>TSQA</v>
      </c>
      <c r="Z97" s="70" t="str">
        <f t="shared" si="83"/>
        <v>TSQV</v>
      </c>
    </row>
    <row r="98" spans="2:26" ht="12.75">
      <c r="B98" s="71"/>
      <c r="C98" s="72"/>
      <c r="D98" s="73" t="s">
        <v>26</v>
      </c>
      <c r="E98" s="73" t="s">
        <v>4</v>
      </c>
      <c r="F98" s="73" t="s">
        <v>5</v>
      </c>
      <c r="G98" s="73" t="s">
        <v>32</v>
      </c>
      <c r="H98" s="73" t="s">
        <v>6</v>
      </c>
      <c r="I98" s="73" t="s">
        <v>7</v>
      </c>
      <c r="J98" s="74" t="s">
        <v>8</v>
      </c>
      <c r="L98" s="27">
        <v>1</v>
      </c>
      <c r="M98" s="88">
        <f aca="true" t="shared" si="84" ref="M98:R98">E100</f>
        <v>198.39025158150523</v>
      </c>
      <c r="N98" s="88">
        <f t="shared" si="84"/>
        <v>140.14096793736314</v>
      </c>
      <c r="O98" s="88">
        <f t="shared" si="84"/>
        <v>145.1070247971998</v>
      </c>
      <c r="P98" s="88">
        <f t="shared" si="84"/>
        <v>319.5421996595805</v>
      </c>
      <c r="Q98" s="88">
        <f t="shared" si="84"/>
        <v>73.36514780161895</v>
      </c>
      <c r="R98" s="88">
        <f t="shared" si="84"/>
        <v>134.41844392388379</v>
      </c>
      <c r="T98" s="27">
        <f>L98</f>
        <v>1</v>
      </c>
      <c r="U98" s="88">
        <f>M98/$L98</f>
        <v>198.39025158150523</v>
      </c>
      <c r="V98" s="88">
        <f>N98/$L98</f>
        <v>140.14096793736314</v>
      </c>
      <c r="W98" s="88">
        <f aca="true" t="shared" si="85" ref="W98:W121">O98/$L98</f>
        <v>145.1070247971998</v>
      </c>
      <c r="X98" s="88">
        <f aca="true" t="shared" si="86" ref="X98:X121">P98/$L98</f>
        <v>319.5421996595805</v>
      </c>
      <c r="Y98" s="88">
        <f aca="true" t="shared" si="87" ref="Y98:Y121">Q98/$L98</f>
        <v>73.36514780161895</v>
      </c>
      <c r="Z98" s="88">
        <f aca="true" t="shared" si="88" ref="Z98:Z121">R98/$L98</f>
        <v>134.41844392388379</v>
      </c>
    </row>
    <row r="99" spans="2:26" ht="12.75">
      <c r="B99" s="54"/>
      <c r="C99" s="55"/>
      <c r="D99" s="55"/>
      <c r="E99" s="75"/>
      <c r="F99" s="75"/>
      <c r="G99" s="75"/>
      <c r="H99" s="75"/>
      <c r="I99" s="75"/>
      <c r="J99" s="76"/>
      <c r="L99" s="27">
        <v>2</v>
      </c>
      <c r="M99" s="88">
        <f aca="true" t="shared" si="89" ref="M99:R99">$L$99*M98</f>
        <v>396.78050316301045</v>
      </c>
      <c r="N99" s="88">
        <f t="shared" si="89"/>
        <v>280.2819358747263</v>
      </c>
      <c r="O99" s="88">
        <f t="shared" si="89"/>
        <v>290.2140495943996</v>
      </c>
      <c r="P99" s="88">
        <f t="shared" si="89"/>
        <v>639.084399319161</v>
      </c>
      <c r="Q99" s="88">
        <f t="shared" si="89"/>
        <v>146.7302956032379</v>
      </c>
      <c r="R99" s="88">
        <f t="shared" si="89"/>
        <v>268.83688784776757</v>
      </c>
      <c r="T99" s="27">
        <f aca="true" t="shared" si="90" ref="T99:T116">L99</f>
        <v>2</v>
      </c>
      <c r="U99" s="88">
        <f>M99/$L99</f>
        <v>198.39025158150523</v>
      </c>
      <c r="V99" s="88">
        <f>N99/$L99</f>
        <v>140.14096793736314</v>
      </c>
      <c r="W99" s="88">
        <f t="shared" si="85"/>
        <v>145.1070247971998</v>
      </c>
      <c r="X99" s="88">
        <f t="shared" si="86"/>
        <v>319.5421996595805</v>
      </c>
      <c r="Y99" s="88">
        <f t="shared" si="87"/>
        <v>73.36514780161895</v>
      </c>
      <c r="Z99" s="88">
        <f t="shared" si="88"/>
        <v>134.41844392388379</v>
      </c>
    </row>
    <row r="100" spans="2:26" ht="12.75">
      <c r="B100" s="28" t="s">
        <v>12</v>
      </c>
      <c r="C100" s="84" t="s">
        <v>13</v>
      </c>
      <c r="D100" s="28">
        <v>1</v>
      </c>
      <c r="E100" s="78">
        <v>198.39025158150523</v>
      </c>
      <c r="F100" s="78">
        <v>140.14096793736314</v>
      </c>
      <c r="G100" s="78">
        <v>145.1070247971998</v>
      </c>
      <c r="H100" s="78">
        <v>319.5421996595805</v>
      </c>
      <c r="I100" s="78">
        <v>73.36514780161895</v>
      </c>
      <c r="J100" s="78">
        <v>134.41844392388379</v>
      </c>
      <c r="L100" s="27">
        <v>3</v>
      </c>
      <c r="M100" s="88">
        <f aca="true" t="shared" si="91" ref="M100:R100">$L$100*M98</f>
        <v>595.1707547445156</v>
      </c>
      <c r="N100" s="88">
        <f t="shared" si="91"/>
        <v>420.42290381208943</v>
      </c>
      <c r="O100" s="88">
        <f t="shared" si="91"/>
        <v>435.32107439159944</v>
      </c>
      <c r="P100" s="88">
        <f t="shared" si="91"/>
        <v>958.6265989787414</v>
      </c>
      <c r="Q100" s="88">
        <f t="shared" si="91"/>
        <v>220.09544340485684</v>
      </c>
      <c r="R100" s="88">
        <f t="shared" si="91"/>
        <v>403.25533177165136</v>
      </c>
      <c r="T100" s="27">
        <f t="shared" si="90"/>
        <v>3</v>
      </c>
      <c r="U100" s="88">
        <f aca="true" t="shared" si="92" ref="U100:U114">M100/$L100</f>
        <v>198.39025158150523</v>
      </c>
      <c r="V100" s="88">
        <f aca="true" t="shared" si="93" ref="V100:V114">N100/$L100</f>
        <v>140.14096793736314</v>
      </c>
      <c r="W100" s="88">
        <f t="shared" si="85"/>
        <v>145.1070247971998</v>
      </c>
      <c r="X100" s="88">
        <f t="shared" si="86"/>
        <v>319.5421996595805</v>
      </c>
      <c r="Y100" s="88">
        <f t="shared" si="87"/>
        <v>73.36514780161895</v>
      </c>
      <c r="Z100" s="88">
        <f t="shared" si="88"/>
        <v>134.41844392388379</v>
      </c>
    </row>
    <row r="101" spans="2:26" ht="12.75">
      <c r="B101" s="28" t="s">
        <v>14</v>
      </c>
      <c r="C101" s="84" t="s">
        <v>15</v>
      </c>
      <c r="D101" s="28">
        <v>4</v>
      </c>
      <c r="E101" s="78">
        <v>694</v>
      </c>
      <c r="F101" s="78">
        <v>490</v>
      </c>
      <c r="G101" s="78">
        <v>508</v>
      </c>
      <c r="H101" s="78">
        <v>1118</v>
      </c>
      <c r="I101" s="78">
        <v>257</v>
      </c>
      <c r="J101" s="78">
        <v>470</v>
      </c>
      <c r="L101" s="70">
        <v>4</v>
      </c>
      <c r="M101" s="90">
        <f aca="true" t="shared" si="94" ref="M101:R101">E101</f>
        <v>694</v>
      </c>
      <c r="N101" s="90">
        <f t="shared" si="94"/>
        <v>490</v>
      </c>
      <c r="O101" s="90">
        <f t="shared" si="94"/>
        <v>508</v>
      </c>
      <c r="P101" s="90">
        <f t="shared" si="94"/>
        <v>1118</v>
      </c>
      <c r="Q101" s="90">
        <f t="shared" si="94"/>
        <v>257</v>
      </c>
      <c r="R101" s="90">
        <f t="shared" si="94"/>
        <v>470</v>
      </c>
      <c r="T101" s="70">
        <f t="shared" si="90"/>
        <v>4</v>
      </c>
      <c r="U101" s="90">
        <f t="shared" si="92"/>
        <v>173.5</v>
      </c>
      <c r="V101" s="90">
        <f t="shared" si="93"/>
        <v>122.5</v>
      </c>
      <c r="W101" s="90">
        <f t="shared" si="85"/>
        <v>127</v>
      </c>
      <c r="X101" s="90">
        <f t="shared" si="86"/>
        <v>279.5</v>
      </c>
      <c r="Y101" s="90">
        <f t="shared" si="87"/>
        <v>64.25</v>
      </c>
      <c r="Z101" s="90">
        <f t="shared" si="88"/>
        <v>117.5</v>
      </c>
    </row>
    <row r="102" spans="2:26" ht="12.75">
      <c r="B102" s="28" t="s">
        <v>16</v>
      </c>
      <c r="C102" s="84" t="s">
        <v>17</v>
      </c>
      <c r="D102" s="28">
        <v>8</v>
      </c>
      <c r="E102" s="78">
        <v>1290</v>
      </c>
      <c r="F102" s="78">
        <v>911</v>
      </c>
      <c r="G102" s="78">
        <v>943</v>
      </c>
      <c r="H102" s="78">
        <v>2077</v>
      </c>
      <c r="I102" s="78">
        <v>477</v>
      </c>
      <c r="J102" s="78">
        <v>874</v>
      </c>
      <c r="L102" s="27">
        <v>5</v>
      </c>
      <c r="M102" s="88">
        <f aca="true" t="shared" si="95" ref="M102:R102">M101+M98</f>
        <v>892.3902515815053</v>
      </c>
      <c r="N102" s="88">
        <f t="shared" si="95"/>
        <v>630.1409679373631</v>
      </c>
      <c r="O102" s="88">
        <f t="shared" si="95"/>
        <v>653.1070247971998</v>
      </c>
      <c r="P102" s="88">
        <f t="shared" si="95"/>
        <v>1437.5421996595805</v>
      </c>
      <c r="Q102" s="88">
        <f t="shared" si="95"/>
        <v>330.36514780161895</v>
      </c>
      <c r="R102" s="88">
        <f t="shared" si="95"/>
        <v>604.4184439238838</v>
      </c>
      <c r="T102" s="27">
        <f t="shared" si="90"/>
        <v>5</v>
      </c>
      <c r="U102" s="88">
        <f t="shared" si="92"/>
        <v>178.47805031630105</v>
      </c>
      <c r="V102" s="88">
        <f t="shared" si="93"/>
        <v>126.02819358747263</v>
      </c>
      <c r="W102" s="88">
        <f t="shared" si="85"/>
        <v>130.62140495943996</v>
      </c>
      <c r="X102" s="88">
        <f t="shared" si="86"/>
        <v>287.5084399319161</v>
      </c>
      <c r="Y102" s="88">
        <f t="shared" si="87"/>
        <v>66.07302956032379</v>
      </c>
      <c r="Z102" s="88">
        <f t="shared" si="88"/>
        <v>120.88368878477677</v>
      </c>
    </row>
    <row r="103" spans="2:26" ht="12.75">
      <c r="B103" s="94" t="s">
        <v>30</v>
      </c>
      <c r="C103" s="84" t="s">
        <v>31</v>
      </c>
      <c r="D103" s="28">
        <v>16</v>
      </c>
      <c r="E103" s="78">
        <v>1686</v>
      </c>
      <c r="F103" s="78">
        <v>1191</v>
      </c>
      <c r="G103" s="78">
        <v>1233</v>
      </c>
      <c r="H103" s="78">
        <v>2716</v>
      </c>
      <c r="I103" s="78">
        <v>624</v>
      </c>
      <c r="J103" s="78">
        <v>1143</v>
      </c>
      <c r="L103" s="27">
        <v>6</v>
      </c>
      <c r="M103" s="88">
        <f aca="true" t="shared" si="96" ref="M103:R103">M102+M98</f>
        <v>1090.7805031630105</v>
      </c>
      <c r="N103" s="88">
        <f t="shared" si="96"/>
        <v>770.2819358747263</v>
      </c>
      <c r="O103" s="88">
        <f t="shared" si="96"/>
        <v>798.2140495943995</v>
      </c>
      <c r="P103" s="88">
        <f t="shared" si="96"/>
        <v>1757.084399319161</v>
      </c>
      <c r="Q103" s="88">
        <f t="shared" si="96"/>
        <v>403.7302956032379</v>
      </c>
      <c r="R103" s="88">
        <f t="shared" si="96"/>
        <v>738.8368878477677</v>
      </c>
      <c r="T103" s="27">
        <f t="shared" si="90"/>
        <v>6</v>
      </c>
      <c r="U103" s="88">
        <f t="shared" si="92"/>
        <v>181.79675052716843</v>
      </c>
      <c r="V103" s="88">
        <f t="shared" si="93"/>
        <v>128.38032264578771</v>
      </c>
      <c r="W103" s="88">
        <f t="shared" si="85"/>
        <v>133.03567493239993</v>
      </c>
      <c r="X103" s="88">
        <f t="shared" si="86"/>
        <v>292.84739988652683</v>
      </c>
      <c r="Y103" s="88">
        <f t="shared" si="87"/>
        <v>67.28838260053965</v>
      </c>
      <c r="Z103" s="88">
        <f t="shared" si="88"/>
        <v>123.13948130796128</v>
      </c>
    </row>
    <row r="104" spans="2:26" ht="13.5" thickBot="1">
      <c r="B104" s="93" t="s">
        <v>18</v>
      </c>
      <c r="C104" s="85" t="s">
        <v>19</v>
      </c>
      <c r="D104" s="80">
        <v>24</v>
      </c>
      <c r="E104" s="87">
        <v>2976</v>
      </c>
      <c r="F104" s="87">
        <v>2102</v>
      </c>
      <c r="G104" s="87">
        <v>2177</v>
      </c>
      <c r="H104" s="87">
        <v>4793</v>
      </c>
      <c r="I104" s="87">
        <v>1100</v>
      </c>
      <c r="J104" s="87">
        <v>2016</v>
      </c>
      <c r="L104" s="27">
        <v>7</v>
      </c>
      <c r="M104" s="88">
        <f>M103+M98</f>
        <v>1289.1707547445158</v>
      </c>
      <c r="N104" s="88">
        <f>N103+N98</f>
        <v>910.4229038120894</v>
      </c>
      <c r="O104" s="88">
        <f>G102</f>
        <v>943</v>
      </c>
      <c r="P104" s="88">
        <f>P103+P98</f>
        <v>2076.6265989787416</v>
      </c>
      <c r="Q104" s="88">
        <f>I102</f>
        <v>477</v>
      </c>
      <c r="R104" s="88">
        <f>R103+R98</f>
        <v>873.2553317716515</v>
      </c>
      <c r="T104" s="27">
        <f t="shared" si="90"/>
        <v>7</v>
      </c>
      <c r="U104" s="88">
        <f t="shared" si="92"/>
        <v>184.16725067778796</v>
      </c>
      <c r="V104" s="88">
        <f t="shared" si="93"/>
        <v>130.0604148302985</v>
      </c>
      <c r="W104" s="88">
        <f t="shared" si="85"/>
        <v>134.71428571428572</v>
      </c>
      <c r="X104" s="88">
        <f t="shared" si="86"/>
        <v>296.6609427112488</v>
      </c>
      <c r="Y104" s="88">
        <f t="shared" si="87"/>
        <v>68.14285714285714</v>
      </c>
      <c r="Z104" s="88">
        <f t="shared" si="88"/>
        <v>124.7507616816645</v>
      </c>
    </row>
    <row r="105" spans="2:26" ht="13.5" thickTop="1">
      <c r="B105" s="34"/>
      <c r="C105" s="35"/>
      <c r="D105" s="34"/>
      <c r="E105" s="57"/>
      <c r="F105" s="57"/>
      <c r="G105" s="57"/>
      <c r="H105" s="57"/>
      <c r="I105" s="57"/>
      <c r="J105" s="57"/>
      <c r="L105" s="70">
        <v>8</v>
      </c>
      <c r="M105" s="90">
        <f aca="true" t="shared" si="97" ref="M105:R105">E102</f>
        <v>1290</v>
      </c>
      <c r="N105" s="90">
        <f t="shared" si="97"/>
        <v>911</v>
      </c>
      <c r="O105" s="90">
        <f t="shared" si="97"/>
        <v>943</v>
      </c>
      <c r="P105" s="90">
        <f t="shared" si="97"/>
        <v>2077</v>
      </c>
      <c r="Q105" s="90">
        <f t="shared" si="97"/>
        <v>477</v>
      </c>
      <c r="R105" s="90">
        <f t="shared" si="97"/>
        <v>874</v>
      </c>
      <c r="T105" s="70">
        <f t="shared" si="90"/>
        <v>8</v>
      </c>
      <c r="U105" s="90">
        <f t="shared" si="92"/>
        <v>161.25</v>
      </c>
      <c r="V105" s="90">
        <f t="shared" si="93"/>
        <v>113.875</v>
      </c>
      <c r="W105" s="90">
        <f t="shared" si="85"/>
        <v>117.875</v>
      </c>
      <c r="X105" s="90">
        <f t="shared" si="86"/>
        <v>259.625</v>
      </c>
      <c r="Y105" s="90">
        <f t="shared" si="87"/>
        <v>59.625</v>
      </c>
      <c r="Z105" s="90">
        <f t="shared" si="88"/>
        <v>109.25</v>
      </c>
    </row>
    <row r="106" spans="2:26" ht="12.75">
      <c r="B106" s="34"/>
      <c r="C106" s="35"/>
      <c r="D106" s="34"/>
      <c r="E106" s="33"/>
      <c r="F106" s="33"/>
      <c r="G106" s="33"/>
      <c r="H106" s="33"/>
      <c r="I106" s="33"/>
      <c r="J106" s="33"/>
      <c r="L106" s="27">
        <v>9</v>
      </c>
      <c r="M106" s="88">
        <f aca="true" t="shared" si="98" ref="M106:R106">M105+M98</f>
        <v>1488.3902515815053</v>
      </c>
      <c r="N106" s="88">
        <f t="shared" si="98"/>
        <v>1051.1409679373633</v>
      </c>
      <c r="O106" s="88">
        <f t="shared" si="98"/>
        <v>1088.1070247971998</v>
      </c>
      <c r="P106" s="88">
        <f t="shared" si="98"/>
        <v>2396.5421996595805</v>
      </c>
      <c r="Q106" s="88">
        <f t="shared" si="98"/>
        <v>550.365147801619</v>
      </c>
      <c r="R106" s="88">
        <f t="shared" si="98"/>
        <v>1008.4184439238838</v>
      </c>
      <c r="T106" s="27">
        <f t="shared" si="90"/>
        <v>9</v>
      </c>
      <c r="U106" s="88">
        <f t="shared" si="92"/>
        <v>165.37669462016726</v>
      </c>
      <c r="V106" s="88">
        <f t="shared" si="93"/>
        <v>116.79344088192926</v>
      </c>
      <c r="W106" s="88">
        <f t="shared" si="85"/>
        <v>120.9007805330222</v>
      </c>
      <c r="X106" s="88">
        <f t="shared" si="86"/>
        <v>266.28246662884226</v>
      </c>
      <c r="Y106" s="88">
        <f t="shared" si="87"/>
        <v>61.15168308906877</v>
      </c>
      <c r="Z106" s="88">
        <f t="shared" si="88"/>
        <v>112.04649376932042</v>
      </c>
    </row>
    <row r="107" spans="2:26" ht="15">
      <c r="B107" s="34"/>
      <c r="C107" s="36" t="s">
        <v>20</v>
      </c>
      <c r="D107" s="37">
        <v>2</v>
      </c>
      <c r="F107" s="33"/>
      <c r="G107" s="33"/>
      <c r="H107" s="33"/>
      <c r="I107" s="33"/>
      <c r="J107" s="33"/>
      <c r="L107" s="27">
        <v>10</v>
      </c>
      <c r="M107" s="88">
        <f>E103</f>
        <v>1686</v>
      </c>
      <c r="N107" s="88">
        <f>F103</f>
        <v>1191</v>
      </c>
      <c r="O107" s="88">
        <f>G103</f>
        <v>1233</v>
      </c>
      <c r="P107" s="88">
        <f>H103</f>
        <v>2716</v>
      </c>
      <c r="Q107" s="88">
        <f>Q106+Q98</f>
        <v>623.7302956032379</v>
      </c>
      <c r="R107" s="88">
        <f>R106+R98</f>
        <v>1142.8368878477677</v>
      </c>
      <c r="T107" s="27">
        <f t="shared" si="90"/>
        <v>10</v>
      </c>
      <c r="U107" s="88">
        <f t="shared" si="92"/>
        <v>168.6</v>
      </c>
      <c r="V107" s="88">
        <f t="shared" si="93"/>
        <v>119.1</v>
      </c>
      <c r="W107" s="88">
        <f t="shared" si="85"/>
        <v>123.3</v>
      </c>
      <c r="X107" s="88">
        <f t="shared" si="86"/>
        <v>271.6</v>
      </c>
      <c r="Y107" s="88">
        <f t="shared" si="87"/>
        <v>62.373029560323786</v>
      </c>
      <c r="Z107" s="88">
        <f t="shared" si="88"/>
        <v>114.28368878477677</v>
      </c>
    </row>
    <row r="108" spans="2:26" ht="12.75">
      <c r="B108" s="34"/>
      <c r="C108" s="38" t="s">
        <v>21</v>
      </c>
      <c r="D108" s="39">
        <f>ROUNDDOWN(D107/24,0)</f>
        <v>0</v>
      </c>
      <c r="E108" s="100">
        <f aca="true" t="shared" si="99" ref="E108:J108">(ROUNDDOWN($D107/24,0))*E104</f>
        <v>0</v>
      </c>
      <c r="F108" s="100">
        <f t="shared" si="99"/>
        <v>0</v>
      </c>
      <c r="G108" s="100">
        <f t="shared" si="99"/>
        <v>0</v>
      </c>
      <c r="H108" s="100">
        <f t="shared" si="99"/>
        <v>0</v>
      </c>
      <c r="I108" s="100">
        <f t="shared" si="99"/>
        <v>0</v>
      </c>
      <c r="J108" s="100">
        <f t="shared" si="99"/>
        <v>0</v>
      </c>
      <c r="L108" s="27">
        <v>11</v>
      </c>
      <c r="M108" s="88">
        <f aca="true" t="shared" si="100" ref="M108:R108">E103</f>
        <v>1686</v>
      </c>
      <c r="N108" s="88">
        <f t="shared" si="100"/>
        <v>1191</v>
      </c>
      <c r="O108" s="88">
        <f t="shared" si="100"/>
        <v>1233</v>
      </c>
      <c r="P108" s="88">
        <f t="shared" si="100"/>
        <v>2716</v>
      </c>
      <c r="Q108" s="88">
        <f t="shared" si="100"/>
        <v>624</v>
      </c>
      <c r="R108" s="88">
        <f t="shared" si="100"/>
        <v>1143</v>
      </c>
      <c r="T108" s="27">
        <f t="shared" si="90"/>
        <v>11</v>
      </c>
      <c r="U108" s="88">
        <f t="shared" si="92"/>
        <v>153.27272727272728</v>
      </c>
      <c r="V108" s="88">
        <f t="shared" si="93"/>
        <v>108.27272727272727</v>
      </c>
      <c r="W108" s="88">
        <f t="shared" si="85"/>
        <v>112.0909090909091</v>
      </c>
      <c r="X108" s="88">
        <f t="shared" si="86"/>
        <v>246.9090909090909</v>
      </c>
      <c r="Y108" s="88">
        <f t="shared" si="87"/>
        <v>56.72727272727273</v>
      </c>
      <c r="Z108" s="88">
        <f t="shared" si="88"/>
        <v>103.9090909090909</v>
      </c>
    </row>
    <row r="109" spans="2:26" ht="13.5" thickBot="1">
      <c r="B109" s="34"/>
      <c r="C109" s="40" t="s">
        <v>22</v>
      </c>
      <c r="D109" s="41">
        <f>D107-(ROUNDDOWN(D107/24,0)*24)</f>
        <v>2</v>
      </c>
      <c r="E109" s="101">
        <f aca="true" t="shared" si="101" ref="E109:J109">IF($D109=$L98,M98,0)+IF($D109=$L99,M99,0)+IF($D109=$L100,M100,0)+IF($D109=$L101,M101,0)+IF($D109=$L102,M102,0)+IF($D109=$L103,M103,0)+IF($D109=$L104,M104,0)+IF($D109=$L105,M105,0)+IF($D109=$L106,M106,0)+IF($D109=$L107,M107,0)+IF($D109=$L108,M108,0)+IF($D109=$L109,M109,0)+IF($D109=$L110,M110,0)+IF($D109=$L111,M111,0)+IF($D109=$L112,M112,0)+IF($D109=$L113,M113,0)+IF($D109=$L114,M114,0)+IF($D109=$L115,M115,0)+IF($D109=$L116,M116,0)+IF($D109=$L117,M117,0)+IF($D109=$L118,M118,0)+IF($D109=$L119,M119,0)+IF($D109=$L120,M120,0)</f>
        <v>396.78050316301045</v>
      </c>
      <c r="F109" s="101">
        <f t="shared" si="101"/>
        <v>280.2819358747263</v>
      </c>
      <c r="G109" s="101">
        <f t="shared" si="101"/>
        <v>290.2140495943996</v>
      </c>
      <c r="H109" s="101">
        <f t="shared" si="101"/>
        <v>639.084399319161</v>
      </c>
      <c r="I109" s="101">
        <f t="shared" si="101"/>
        <v>146.7302956032379</v>
      </c>
      <c r="J109" s="101">
        <f t="shared" si="101"/>
        <v>268.83688784776757</v>
      </c>
      <c r="L109" s="27">
        <v>12</v>
      </c>
      <c r="M109" s="88">
        <f aca="true" t="shared" si="102" ref="M109:R109">E103</f>
        <v>1686</v>
      </c>
      <c r="N109" s="88">
        <f t="shared" si="102"/>
        <v>1191</v>
      </c>
      <c r="O109" s="88">
        <f t="shared" si="102"/>
        <v>1233</v>
      </c>
      <c r="P109" s="88">
        <f t="shared" si="102"/>
        <v>2716</v>
      </c>
      <c r="Q109" s="88">
        <f t="shared" si="102"/>
        <v>624</v>
      </c>
      <c r="R109" s="88">
        <f t="shared" si="102"/>
        <v>1143</v>
      </c>
      <c r="T109" s="27">
        <f t="shared" si="90"/>
        <v>12</v>
      </c>
      <c r="U109" s="88">
        <f t="shared" si="92"/>
        <v>140.5</v>
      </c>
      <c r="V109" s="88">
        <f t="shared" si="93"/>
        <v>99.25</v>
      </c>
      <c r="W109" s="88">
        <f t="shared" si="85"/>
        <v>102.75</v>
      </c>
      <c r="X109" s="88">
        <f t="shared" si="86"/>
        <v>226.33333333333334</v>
      </c>
      <c r="Y109" s="88">
        <f t="shared" si="87"/>
        <v>52</v>
      </c>
      <c r="Z109" s="88">
        <f t="shared" si="88"/>
        <v>95.25</v>
      </c>
    </row>
    <row r="110" spans="2:26" ht="13.5" thickBot="1">
      <c r="B110" s="34"/>
      <c r="C110" s="42" t="s">
        <v>23</v>
      </c>
      <c r="D110" s="43"/>
      <c r="E110" s="102">
        <f aca="true" t="shared" si="103" ref="E110:J110">E108+E109</f>
        <v>396.78050316301045</v>
      </c>
      <c r="F110" s="102">
        <f t="shared" si="103"/>
        <v>280.2819358747263</v>
      </c>
      <c r="G110" s="102">
        <f t="shared" si="103"/>
        <v>290.2140495943996</v>
      </c>
      <c r="H110" s="102">
        <f t="shared" si="103"/>
        <v>639.084399319161</v>
      </c>
      <c r="I110" s="102">
        <f t="shared" si="103"/>
        <v>146.7302956032379</v>
      </c>
      <c r="J110" s="102">
        <f t="shared" si="103"/>
        <v>268.83688784776757</v>
      </c>
      <c r="L110" s="27">
        <v>13</v>
      </c>
      <c r="M110" s="88">
        <f>E103</f>
        <v>1686</v>
      </c>
      <c r="N110" s="88">
        <v>1191</v>
      </c>
      <c r="O110" s="88">
        <f>G103</f>
        <v>1233</v>
      </c>
      <c r="P110" s="88">
        <f>H103</f>
        <v>2716</v>
      </c>
      <c r="Q110" s="88">
        <f>I103</f>
        <v>624</v>
      </c>
      <c r="R110" s="88">
        <f>J103</f>
        <v>1143</v>
      </c>
      <c r="T110" s="27">
        <f t="shared" si="90"/>
        <v>13</v>
      </c>
      <c r="U110" s="88">
        <f t="shared" si="92"/>
        <v>129.69230769230768</v>
      </c>
      <c r="V110" s="88">
        <f t="shared" si="93"/>
        <v>91.61538461538461</v>
      </c>
      <c r="W110" s="88">
        <f t="shared" si="85"/>
        <v>94.84615384615384</v>
      </c>
      <c r="X110" s="88">
        <f t="shared" si="86"/>
        <v>208.92307692307693</v>
      </c>
      <c r="Y110" s="88">
        <f t="shared" si="87"/>
        <v>48</v>
      </c>
      <c r="Z110" s="88">
        <f t="shared" si="88"/>
        <v>87.92307692307692</v>
      </c>
    </row>
    <row r="111" spans="2:26" ht="13.5" thickTop="1">
      <c r="B111" s="34"/>
      <c r="C111" s="35"/>
      <c r="D111" s="34"/>
      <c r="E111" s="33"/>
      <c r="F111" s="33"/>
      <c r="G111" s="33"/>
      <c r="H111" s="33"/>
      <c r="I111" s="33"/>
      <c r="J111" s="33"/>
      <c r="L111" s="27">
        <v>14</v>
      </c>
      <c r="M111" s="88">
        <f>E103</f>
        <v>1686</v>
      </c>
      <c r="N111" s="88">
        <v>1191</v>
      </c>
      <c r="O111" s="88">
        <f>G103</f>
        <v>1233</v>
      </c>
      <c r="P111" s="88">
        <f>H103</f>
        <v>2716</v>
      </c>
      <c r="Q111" s="88">
        <f>I103</f>
        <v>624</v>
      </c>
      <c r="R111" s="88">
        <f>J103</f>
        <v>1143</v>
      </c>
      <c r="T111" s="27">
        <f t="shared" si="90"/>
        <v>14</v>
      </c>
      <c r="U111" s="88">
        <f t="shared" si="92"/>
        <v>120.42857142857143</v>
      </c>
      <c r="V111" s="88">
        <f t="shared" si="93"/>
        <v>85.07142857142857</v>
      </c>
      <c r="W111" s="88">
        <f t="shared" si="85"/>
        <v>88.07142857142857</v>
      </c>
      <c r="X111" s="88">
        <f t="shared" si="86"/>
        <v>194</v>
      </c>
      <c r="Y111" s="88">
        <f t="shared" si="87"/>
        <v>44.57142857142857</v>
      </c>
      <c r="Z111" s="88">
        <f t="shared" si="88"/>
        <v>81.64285714285714</v>
      </c>
    </row>
    <row r="112" spans="2:26" ht="12.75">
      <c r="B112" s="34"/>
      <c r="C112" s="35"/>
      <c r="D112" s="34"/>
      <c r="E112" s="33"/>
      <c r="F112" s="33"/>
      <c r="G112" s="33"/>
      <c r="H112" s="33"/>
      <c r="I112" s="33"/>
      <c r="J112" s="33"/>
      <c r="L112" s="27">
        <v>15</v>
      </c>
      <c r="M112" s="88">
        <f>E103</f>
        <v>1686</v>
      </c>
      <c r="N112" s="88">
        <v>1191</v>
      </c>
      <c r="O112" s="88">
        <f>G103</f>
        <v>1233</v>
      </c>
      <c r="P112" s="88">
        <f>H103</f>
        <v>2716</v>
      </c>
      <c r="Q112" s="88">
        <f>I103</f>
        <v>624</v>
      </c>
      <c r="R112" s="88">
        <f>J103</f>
        <v>1143</v>
      </c>
      <c r="T112" s="27">
        <f t="shared" si="90"/>
        <v>15</v>
      </c>
      <c r="U112" s="88">
        <f t="shared" si="92"/>
        <v>112.4</v>
      </c>
      <c r="V112" s="88">
        <f t="shared" si="93"/>
        <v>79.4</v>
      </c>
      <c r="W112" s="88">
        <f t="shared" si="85"/>
        <v>82.2</v>
      </c>
      <c r="X112" s="88">
        <f t="shared" si="86"/>
        <v>181.06666666666666</v>
      </c>
      <c r="Y112" s="88">
        <f t="shared" si="87"/>
        <v>41.6</v>
      </c>
      <c r="Z112" s="88">
        <f t="shared" si="88"/>
        <v>76.2</v>
      </c>
    </row>
    <row r="113" spans="2:26" ht="12.75">
      <c r="B113" s="44"/>
      <c r="C113" s="44"/>
      <c r="D113" s="44"/>
      <c r="E113" s="57"/>
      <c r="F113" s="57"/>
      <c r="G113" s="57"/>
      <c r="H113" s="57"/>
      <c r="I113" s="57"/>
      <c r="J113" s="57"/>
      <c r="L113" s="70">
        <v>16</v>
      </c>
      <c r="M113" s="90">
        <f aca="true" t="shared" si="104" ref="M113:R113">E103</f>
        <v>1686</v>
      </c>
      <c r="N113" s="90">
        <f t="shared" si="104"/>
        <v>1191</v>
      </c>
      <c r="O113" s="90">
        <f t="shared" si="104"/>
        <v>1233</v>
      </c>
      <c r="P113" s="90">
        <f t="shared" si="104"/>
        <v>2716</v>
      </c>
      <c r="Q113" s="90">
        <f t="shared" si="104"/>
        <v>624</v>
      </c>
      <c r="R113" s="90">
        <f t="shared" si="104"/>
        <v>1143</v>
      </c>
      <c r="T113" s="70">
        <f t="shared" si="90"/>
        <v>16</v>
      </c>
      <c r="U113" s="90">
        <f t="shared" si="92"/>
        <v>105.375</v>
      </c>
      <c r="V113" s="90">
        <f t="shared" si="93"/>
        <v>74.4375</v>
      </c>
      <c r="W113" s="90">
        <f t="shared" si="85"/>
        <v>77.0625</v>
      </c>
      <c r="X113" s="90">
        <f t="shared" si="86"/>
        <v>169.75</v>
      </c>
      <c r="Y113" s="90">
        <f t="shared" si="87"/>
        <v>39</v>
      </c>
      <c r="Z113" s="90">
        <f t="shared" si="88"/>
        <v>71.4375</v>
      </c>
    </row>
    <row r="114" spans="5:26" ht="12.75">
      <c r="E114" s="57"/>
      <c r="F114" s="57"/>
      <c r="L114" s="27">
        <v>17</v>
      </c>
      <c r="M114" s="88">
        <f aca="true" t="shared" si="105" ref="M114:R114">M113+M98</f>
        <v>1884.3902515815053</v>
      </c>
      <c r="N114" s="88">
        <f t="shared" si="105"/>
        <v>1331.1409679373633</v>
      </c>
      <c r="O114" s="88">
        <f t="shared" si="105"/>
        <v>1378.1070247971998</v>
      </c>
      <c r="P114" s="88">
        <f t="shared" si="105"/>
        <v>3035.5421996595805</v>
      </c>
      <c r="Q114" s="88">
        <f t="shared" si="105"/>
        <v>697.365147801619</v>
      </c>
      <c r="R114" s="88">
        <f t="shared" si="105"/>
        <v>1277.4184439238838</v>
      </c>
      <c r="T114" s="27">
        <f t="shared" si="90"/>
        <v>17</v>
      </c>
      <c r="U114" s="88">
        <f t="shared" si="92"/>
        <v>110.84648538714737</v>
      </c>
      <c r="V114" s="88">
        <f t="shared" si="93"/>
        <v>78.30240987866843</v>
      </c>
      <c r="W114" s="88">
        <f t="shared" si="85"/>
        <v>81.06511910571763</v>
      </c>
      <c r="X114" s="88">
        <f t="shared" si="86"/>
        <v>178.56130586232825</v>
      </c>
      <c r="Y114" s="88">
        <f t="shared" si="87"/>
        <v>41.021479282448176</v>
      </c>
      <c r="Z114" s="88">
        <f t="shared" si="88"/>
        <v>75.14226140728728</v>
      </c>
    </row>
    <row r="115" spans="5:26" ht="12.75">
      <c r="E115" s="57"/>
      <c r="F115" s="57"/>
      <c r="L115" s="27">
        <v>18</v>
      </c>
      <c r="M115" s="88">
        <f aca="true" t="shared" si="106" ref="M115:R115">M114+M98</f>
        <v>2082.7805031630105</v>
      </c>
      <c r="N115" s="88">
        <f t="shared" si="106"/>
        <v>1471.2819358747265</v>
      </c>
      <c r="O115" s="88">
        <f t="shared" si="106"/>
        <v>1523.2140495943995</v>
      </c>
      <c r="P115" s="88">
        <f t="shared" si="106"/>
        <v>3355.084399319161</v>
      </c>
      <c r="Q115" s="88">
        <f t="shared" si="106"/>
        <v>770.7302956032379</v>
      </c>
      <c r="R115" s="88">
        <f t="shared" si="106"/>
        <v>1411.8368878477677</v>
      </c>
      <c r="T115" s="27">
        <f t="shared" si="90"/>
        <v>18</v>
      </c>
      <c r="U115" s="88">
        <f>M115/$L115</f>
        <v>115.71002795350059</v>
      </c>
      <c r="V115" s="88">
        <f>N115/$L115</f>
        <v>81.7378853263737</v>
      </c>
      <c r="W115" s="88">
        <f t="shared" si="85"/>
        <v>84.62300275524441</v>
      </c>
      <c r="X115" s="88">
        <f t="shared" si="86"/>
        <v>186.3935777399534</v>
      </c>
      <c r="Y115" s="88">
        <f t="shared" si="87"/>
        <v>42.81834975573544</v>
      </c>
      <c r="Z115" s="88">
        <f t="shared" si="88"/>
        <v>78.43538265820932</v>
      </c>
    </row>
    <row r="116" spans="5:26" ht="12.75">
      <c r="E116" s="57"/>
      <c r="F116" s="57"/>
      <c r="L116" s="27">
        <v>19</v>
      </c>
      <c r="M116" s="88">
        <f aca="true" t="shared" si="107" ref="M116:R116">M115+M98</f>
        <v>2281.1707547445158</v>
      </c>
      <c r="N116" s="88">
        <f t="shared" si="107"/>
        <v>1611.4229038120898</v>
      </c>
      <c r="O116" s="88">
        <f t="shared" si="107"/>
        <v>1668.3210743915993</v>
      </c>
      <c r="P116" s="88">
        <f t="shared" si="107"/>
        <v>3674.6265989787416</v>
      </c>
      <c r="Q116" s="88">
        <f t="shared" si="107"/>
        <v>844.0954434048568</v>
      </c>
      <c r="R116" s="88">
        <f t="shared" si="107"/>
        <v>1546.2553317716515</v>
      </c>
      <c r="T116" s="27">
        <f t="shared" si="90"/>
        <v>19</v>
      </c>
      <c r="U116" s="88">
        <f aca="true" t="shared" si="108" ref="U116:U121">M116/$L116</f>
        <v>120.06161867076399</v>
      </c>
      <c r="V116" s="88">
        <f aca="true" t="shared" si="109" ref="V116:V121">N116/$L116</f>
        <v>84.81173177958367</v>
      </c>
      <c r="W116" s="88">
        <f t="shared" si="85"/>
        <v>87.80637233639996</v>
      </c>
      <c r="X116" s="88">
        <f t="shared" si="86"/>
        <v>193.40139994624957</v>
      </c>
      <c r="Y116" s="88">
        <f t="shared" si="87"/>
        <v>44.42607596867668</v>
      </c>
      <c r="Z116" s="88">
        <f t="shared" si="88"/>
        <v>81.38185956692902</v>
      </c>
    </row>
    <row r="117" spans="5:26" ht="12.75">
      <c r="E117" s="57"/>
      <c r="F117" s="57"/>
      <c r="L117" s="98">
        <v>20</v>
      </c>
      <c r="M117" s="103">
        <f aca="true" t="shared" si="110" ref="M117:R117">M113+M101</f>
        <v>2380</v>
      </c>
      <c r="N117" s="103">
        <f t="shared" si="110"/>
        <v>1681</v>
      </c>
      <c r="O117" s="103">
        <f t="shared" si="110"/>
        <v>1741</v>
      </c>
      <c r="P117" s="103">
        <f t="shared" si="110"/>
        <v>3834</v>
      </c>
      <c r="Q117" s="103">
        <f t="shared" si="110"/>
        <v>881</v>
      </c>
      <c r="R117" s="103">
        <f t="shared" si="110"/>
        <v>1613</v>
      </c>
      <c r="T117" s="98">
        <f>L117</f>
        <v>20</v>
      </c>
      <c r="U117" s="103">
        <f t="shared" si="108"/>
        <v>119</v>
      </c>
      <c r="V117" s="103">
        <f t="shared" si="109"/>
        <v>84.05</v>
      </c>
      <c r="W117" s="103">
        <f t="shared" si="85"/>
        <v>87.05</v>
      </c>
      <c r="X117" s="103">
        <f t="shared" si="86"/>
        <v>191.7</v>
      </c>
      <c r="Y117" s="103">
        <f t="shared" si="87"/>
        <v>44.05</v>
      </c>
      <c r="Z117" s="103">
        <f t="shared" si="88"/>
        <v>80.65</v>
      </c>
    </row>
    <row r="118" spans="5:26" ht="12.75">
      <c r="E118" s="57"/>
      <c r="F118" s="57"/>
      <c r="L118" s="27">
        <v>21</v>
      </c>
      <c r="M118" s="88">
        <f aca="true" t="shared" si="111" ref="M118:R118">M117+M98</f>
        <v>2578.3902515815053</v>
      </c>
      <c r="N118" s="88">
        <f t="shared" si="111"/>
        <v>1821.1409679373633</v>
      </c>
      <c r="O118" s="88">
        <f t="shared" si="111"/>
        <v>1886.1070247971998</v>
      </c>
      <c r="P118" s="88">
        <f t="shared" si="111"/>
        <v>4153.542199659581</v>
      </c>
      <c r="Q118" s="88">
        <f t="shared" si="111"/>
        <v>954.365147801619</v>
      </c>
      <c r="R118" s="88">
        <f t="shared" si="111"/>
        <v>1747.4184439238838</v>
      </c>
      <c r="T118" s="27">
        <f>L118</f>
        <v>21</v>
      </c>
      <c r="U118" s="88">
        <f t="shared" si="108"/>
        <v>122.78048817054787</v>
      </c>
      <c r="V118" s="88">
        <f t="shared" si="109"/>
        <v>86.72099847320777</v>
      </c>
      <c r="W118" s="88">
        <f t="shared" si="85"/>
        <v>89.81462022843809</v>
      </c>
      <c r="X118" s="88">
        <f t="shared" si="86"/>
        <v>197.78772379331335</v>
      </c>
      <c r="Y118" s="88">
        <f t="shared" si="87"/>
        <v>45.44595941912471</v>
      </c>
      <c r="Z118" s="88">
        <f t="shared" si="88"/>
        <v>83.21040209161352</v>
      </c>
    </row>
    <row r="119" spans="5:26" ht="12.75">
      <c r="E119" s="99"/>
      <c r="F119" s="99"/>
      <c r="G119" s="99"/>
      <c r="H119" s="99"/>
      <c r="I119" s="99"/>
      <c r="J119" s="99"/>
      <c r="L119" s="27">
        <v>22</v>
      </c>
      <c r="M119" s="88">
        <f aca="true" t="shared" si="112" ref="M119:R119">M118+M98</f>
        <v>2776.7805031630105</v>
      </c>
      <c r="N119" s="88">
        <f t="shared" si="112"/>
        <v>1961.2819358747265</v>
      </c>
      <c r="O119" s="88">
        <f t="shared" si="112"/>
        <v>2031.2140495943995</v>
      </c>
      <c r="P119" s="88">
        <f t="shared" si="112"/>
        <v>4473.084399319161</v>
      </c>
      <c r="Q119" s="88">
        <f t="shared" si="112"/>
        <v>1027.730295603238</v>
      </c>
      <c r="R119" s="88">
        <f t="shared" si="112"/>
        <v>1881.8368878477677</v>
      </c>
      <c r="T119" s="27">
        <f>L119</f>
        <v>22</v>
      </c>
      <c r="U119" s="88">
        <f t="shared" si="108"/>
        <v>126.21729559831866</v>
      </c>
      <c r="V119" s="88">
        <f t="shared" si="109"/>
        <v>89.14917890339666</v>
      </c>
      <c r="W119" s="88">
        <f t="shared" si="85"/>
        <v>92.32791134519998</v>
      </c>
      <c r="X119" s="88">
        <f t="shared" si="86"/>
        <v>203.32201815087095</v>
      </c>
      <c r="Y119" s="88">
        <f t="shared" si="87"/>
        <v>46.715013436510816</v>
      </c>
      <c r="Z119" s="88">
        <f t="shared" si="88"/>
        <v>85.5380403567167</v>
      </c>
    </row>
    <row r="120" spans="5:26" ht="12.75">
      <c r="E120" s="99"/>
      <c r="F120" s="99"/>
      <c r="G120" s="99"/>
      <c r="H120" s="99"/>
      <c r="I120" s="99"/>
      <c r="J120" s="99"/>
      <c r="L120" s="27">
        <v>23</v>
      </c>
      <c r="M120" s="88">
        <f>M119+M98</f>
        <v>2975.1707547445158</v>
      </c>
      <c r="N120" s="88">
        <f>N119+N98</f>
        <v>2101.4229038120898</v>
      </c>
      <c r="O120" s="88">
        <f>O119+O98</f>
        <v>2176.3210743915993</v>
      </c>
      <c r="P120" s="88">
        <f>P119+P98</f>
        <v>4792.626598978742</v>
      </c>
      <c r="Q120" s="88">
        <f>I104</f>
        <v>1100</v>
      </c>
      <c r="R120" s="88">
        <f>J104</f>
        <v>2016</v>
      </c>
      <c r="T120" s="27">
        <f>L120</f>
        <v>23</v>
      </c>
      <c r="U120" s="88">
        <f t="shared" si="108"/>
        <v>129.3552502062833</v>
      </c>
      <c r="V120" s="88">
        <f t="shared" si="109"/>
        <v>91.3662132092213</v>
      </c>
      <c r="W120" s="88">
        <f t="shared" si="85"/>
        <v>94.6226554083304</v>
      </c>
      <c r="X120" s="88">
        <f t="shared" si="86"/>
        <v>208.37506952081486</v>
      </c>
      <c r="Y120" s="88">
        <f t="shared" si="87"/>
        <v>47.82608695652174</v>
      </c>
      <c r="Z120" s="88">
        <f t="shared" si="88"/>
        <v>87.65217391304348</v>
      </c>
    </row>
    <row r="121" spans="5:26" ht="12.75">
      <c r="E121" s="99"/>
      <c r="F121" s="99"/>
      <c r="G121" s="99"/>
      <c r="H121" s="99"/>
      <c r="I121" s="99"/>
      <c r="J121" s="99"/>
      <c r="L121" s="70">
        <v>24</v>
      </c>
      <c r="M121" s="90">
        <f aca="true" t="shared" si="113" ref="M121:R121">E104</f>
        <v>2976</v>
      </c>
      <c r="N121" s="90">
        <f t="shared" si="113"/>
        <v>2102</v>
      </c>
      <c r="O121" s="90">
        <f t="shared" si="113"/>
        <v>2177</v>
      </c>
      <c r="P121" s="90">
        <f t="shared" si="113"/>
        <v>4793</v>
      </c>
      <c r="Q121" s="90">
        <f t="shared" si="113"/>
        <v>1100</v>
      </c>
      <c r="R121" s="90">
        <f t="shared" si="113"/>
        <v>2016</v>
      </c>
      <c r="T121" s="70">
        <f>L121</f>
        <v>24</v>
      </c>
      <c r="U121" s="90">
        <f t="shared" si="108"/>
        <v>124</v>
      </c>
      <c r="V121" s="90">
        <f t="shared" si="109"/>
        <v>87.58333333333333</v>
      </c>
      <c r="W121" s="90">
        <f t="shared" si="85"/>
        <v>90.70833333333333</v>
      </c>
      <c r="X121" s="90">
        <f t="shared" si="86"/>
        <v>199.70833333333334</v>
      </c>
      <c r="Y121" s="90">
        <f t="shared" si="87"/>
        <v>45.833333333333336</v>
      </c>
      <c r="Z121" s="90">
        <f t="shared" si="88"/>
        <v>84</v>
      </c>
    </row>
    <row r="122" spans="5:26" ht="12.75">
      <c r="E122" s="99"/>
      <c r="F122" s="99"/>
      <c r="G122" s="99"/>
      <c r="H122" s="99"/>
      <c r="I122" s="99"/>
      <c r="J122" s="99"/>
      <c r="L122" s="3"/>
      <c r="M122" s="3"/>
      <c r="N122" s="3"/>
      <c r="O122" s="3"/>
      <c r="P122" s="3"/>
      <c r="Q122" s="3"/>
      <c r="R122" s="3"/>
      <c r="T122" s="3"/>
      <c r="U122" s="3"/>
      <c r="V122" s="3"/>
      <c r="W122" s="3"/>
      <c r="X122" s="3"/>
      <c r="Y122" s="3"/>
      <c r="Z122" s="3"/>
    </row>
    <row r="123" spans="5:26" ht="12.75">
      <c r="E123" s="99"/>
      <c r="F123" s="99"/>
      <c r="G123" s="99"/>
      <c r="H123" s="99"/>
      <c r="I123" s="99"/>
      <c r="J123" s="99"/>
      <c r="L123" s="3"/>
      <c r="M123" s="3"/>
      <c r="N123" s="3"/>
      <c r="O123" s="3"/>
      <c r="P123" s="3"/>
      <c r="Q123" s="3"/>
      <c r="R123" s="3"/>
      <c r="T123" s="3"/>
      <c r="U123" s="3"/>
      <c r="V123" s="3"/>
      <c r="W123" s="3"/>
      <c r="X123" s="3"/>
      <c r="Y123" s="3"/>
      <c r="Z123" s="3"/>
    </row>
  </sheetData>
  <sheetProtection sheet="1"/>
  <hyperlinks>
    <hyperlink ref="B10" location="'20111201'!D26" display="'20111201'!D26"/>
    <hyperlink ref="E10" location="'20111201'!D53" display="'20111201'!D53"/>
    <hyperlink ref="E11" location="'20111201'!D80" display="'20111201'!D80"/>
    <hyperlink ref="E12" location="'20111201'!D107" display="'20111201'!D107"/>
    <hyperlink ref="L10" r:id="rId1" display="Resources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pvh</dc:creator>
  <cp:keywords/>
  <dc:description/>
  <cp:lastModifiedBy>Emma Timmins-Schiffman</cp:lastModifiedBy>
  <dcterms:created xsi:type="dcterms:W3CDTF">2011-11-08T00:33:22Z</dcterms:created>
  <dcterms:modified xsi:type="dcterms:W3CDTF">2012-08-01T20:36:52Z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