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907"/>
  <workbookPr showInkAnnotation="0" autoCompressPictures="0"/>
  <mc:AlternateContent xmlns:mc="http://schemas.openxmlformats.org/markup-compatibility/2006">
    <mc:Choice Requires="x15">
      <x15ac:absPath xmlns:x15ac="http://schemas.microsoft.com/office/spreadsheetml/2010/11/ac" url="/Users/jd/Desktop/"/>
    </mc:Choice>
  </mc:AlternateContent>
  <bookViews>
    <workbookView xWindow="4500" yWindow="460" windowWidth="26700" windowHeight="17540" tabRatio="500" firstSheet="3" activeTab="7"/>
  </bookViews>
  <sheets>
    <sheet name="1_DNA_concentrations" sheetId="9" r:id="rId1"/>
    <sheet name="post-digest conc correction" sheetId="14" r:id="rId2"/>
    <sheet name="2_Digest_concentrations" sheetId="11" r:id="rId3"/>
    <sheet name="3_Sample_Order_post_digest" sheetId="12" r:id="rId4"/>
    <sheet name="Sheet1" sheetId="16" r:id="rId5"/>
    <sheet name="4_Ligation" sheetId="4" r:id="rId6"/>
    <sheet name="5_Size-Selection" sheetId="13" r:id="rId7"/>
    <sheet name="6_PCR Illumina_Indexes" sheetId="6" r:id="rId8"/>
    <sheet name="7_Tape Station" sheetId="7" r:id="rId9"/>
    <sheet name="8_Barcode_Order" sheetId="10" r:id="rId10"/>
    <sheet name="Library_metadata_final_checked" sheetId="15" r:id="rId11"/>
  </sheets>
  <definedNames>
    <definedName name="_xlnm._FilterDatabase" localSheetId="0" hidden="1">'1_DNA_concentrations'!$C$1:$G$1</definedName>
    <definedName name="_xlnm._FilterDatabase" localSheetId="3" hidden="1">'3_Sample_Order_post_digest'!$D$1:$E$1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14" i="6" l="1"/>
  <c r="J16" i="6"/>
  <c r="Q12" i="6"/>
  <c r="E56" i="4"/>
  <c r="A29" i="4"/>
  <c r="M33" i="4"/>
  <c r="M36" i="4"/>
  <c r="M35" i="4"/>
  <c r="M37" i="4"/>
  <c r="M38" i="4"/>
  <c r="M39" i="4"/>
  <c r="M42" i="4"/>
  <c r="M44" i="4"/>
  <c r="M46" i="4"/>
  <c r="M48" i="4"/>
  <c r="A30" i="4"/>
  <c r="S30" i="4"/>
  <c r="S29" i="4"/>
  <c r="D22" i="12"/>
  <c r="B15" i="4"/>
  <c r="B90" i="4"/>
  <c r="P56" i="4"/>
  <c r="D15" i="4"/>
  <c r="D23" i="12"/>
  <c r="B16" i="4"/>
  <c r="D16" i="4"/>
  <c r="D8" i="12"/>
  <c r="B17" i="4"/>
  <c r="D17" i="4"/>
  <c r="D9" i="12"/>
  <c r="B18" i="4"/>
  <c r="D18" i="4"/>
  <c r="D24" i="12"/>
  <c r="B19" i="4"/>
  <c r="D19" i="4"/>
  <c r="D12" i="12"/>
  <c r="B20" i="4"/>
  <c r="D20" i="4"/>
  <c r="D25" i="12"/>
  <c r="B21" i="4"/>
  <c r="D21" i="4"/>
  <c r="D42" i="12"/>
  <c r="B22" i="4"/>
  <c r="D22" i="4"/>
  <c r="D14" i="12"/>
  <c r="D63" i="12"/>
  <c r="E3" i="14"/>
  <c r="E4" i="14"/>
  <c r="E5" i="14"/>
  <c r="E6"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E94" i="14"/>
  <c r="E95" i="14"/>
  <c r="E96" i="14"/>
  <c r="E97" i="14"/>
  <c r="E2" i="14"/>
  <c r="I3" i="10"/>
  <c r="I4" i="10"/>
  <c r="I5" i="10"/>
  <c r="I6" i="10"/>
  <c r="I7" i="10"/>
  <c r="I8" i="10"/>
  <c r="I9" i="10"/>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8" i="10"/>
  <c r="I89" i="10"/>
  <c r="I90" i="10"/>
  <c r="I91" i="10"/>
  <c r="I92" i="10"/>
  <c r="I93" i="10"/>
  <c r="I94" i="10"/>
  <c r="I95" i="10"/>
  <c r="I96" i="10"/>
  <c r="I97" i="10"/>
  <c r="I2" i="10"/>
  <c r="F3" i="14"/>
  <c r="G3" i="14"/>
  <c r="F4" i="14"/>
  <c r="G4" i="14"/>
  <c r="F5" i="14"/>
  <c r="G5" i="14"/>
  <c r="F6" i="14"/>
  <c r="G6" i="14"/>
  <c r="F7" i="14"/>
  <c r="G7" i="14"/>
  <c r="F8" i="14"/>
  <c r="G8" i="14"/>
  <c r="F9" i="14"/>
  <c r="G9" i="14"/>
  <c r="F10" i="14"/>
  <c r="G10" i="14"/>
  <c r="F11" i="14"/>
  <c r="G11" i="14"/>
  <c r="F12" i="14"/>
  <c r="G12" i="14"/>
  <c r="F13" i="14"/>
  <c r="G13" i="14"/>
  <c r="F14" i="14"/>
  <c r="G14" i="14"/>
  <c r="F15" i="14"/>
  <c r="G15" i="14"/>
  <c r="F16" i="14"/>
  <c r="G16" i="14"/>
  <c r="F17" i="14"/>
  <c r="G17" i="14"/>
  <c r="F18" i="14"/>
  <c r="G18" i="14"/>
  <c r="F19" i="14"/>
  <c r="G19" i="14"/>
  <c r="F20" i="14"/>
  <c r="G20" i="14"/>
  <c r="F21" i="14"/>
  <c r="G21" i="14"/>
  <c r="F22" i="14"/>
  <c r="G22" i="14"/>
  <c r="F23" i="14"/>
  <c r="G23" i="14"/>
  <c r="F24" i="14"/>
  <c r="G24" i="14"/>
  <c r="F25" i="14"/>
  <c r="G25" i="14"/>
  <c r="F26" i="14"/>
  <c r="G26" i="14"/>
  <c r="F27" i="14"/>
  <c r="G27" i="14"/>
  <c r="F28" i="14"/>
  <c r="G28" i="14"/>
  <c r="F29" i="14"/>
  <c r="G29" i="14"/>
  <c r="F30" i="14"/>
  <c r="G30" i="14"/>
  <c r="F31" i="14"/>
  <c r="G31" i="14"/>
  <c r="F32" i="14"/>
  <c r="G32" i="14"/>
  <c r="F33" i="14"/>
  <c r="G33" i="14"/>
  <c r="F34" i="14"/>
  <c r="G34" i="14"/>
  <c r="F35" i="14"/>
  <c r="G35" i="14"/>
  <c r="F36" i="14"/>
  <c r="G36" i="14"/>
  <c r="F37" i="14"/>
  <c r="G37" i="14"/>
  <c r="F38" i="14"/>
  <c r="G38" i="14"/>
  <c r="F39" i="14"/>
  <c r="G39" i="14"/>
  <c r="F40" i="14"/>
  <c r="G40" i="14"/>
  <c r="F41" i="14"/>
  <c r="G41" i="14"/>
  <c r="F42" i="14"/>
  <c r="G42" i="14"/>
  <c r="F43" i="14"/>
  <c r="G43" i="14"/>
  <c r="F44" i="14"/>
  <c r="G44" i="14"/>
  <c r="F45" i="14"/>
  <c r="G45" i="14"/>
  <c r="F46" i="14"/>
  <c r="G46" i="14"/>
  <c r="F47" i="14"/>
  <c r="G47" i="14"/>
  <c r="F48" i="14"/>
  <c r="G48" i="14"/>
  <c r="F49" i="14"/>
  <c r="G49" i="14"/>
  <c r="F50" i="14"/>
  <c r="G50" i="14"/>
  <c r="F51" i="14"/>
  <c r="G51" i="14"/>
  <c r="F52" i="14"/>
  <c r="G52" i="14"/>
  <c r="F53" i="14"/>
  <c r="G53" i="14"/>
  <c r="F54" i="14"/>
  <c r="G54" i="14"/>
  <c r="F55" i="14"/>
  <c r="G55" i="14"/>
  <c r="F56" i="14"/>
  <c r="G56" i="14"/>
  <c r="F57" i="14"/>
  <c r="G57" i="14"/>
  <c r="F58" i="14"/>
  <c r="G58" i="14"/>
  <c r="F59" i="14"/>
  <c r="G59" i="14"/>
  <c r="F60" i="14"/>
  <c r="G60" i="14"/>
  <c r="F61" i="14"/>
  <c r="G61" i="14"/>
  <c r="F62" i="14"/>
  <c r="G62" i="14"/>
  <c r="F63" i="14"/>
  <c r="G63" i="14"/>
  <c r="F64" i="14"/>
  <c r="G64" i="14"/>
  <c r="F65" i="14"/>
  <c r="G65" i="14"/>
  <c r="F66" i="14"/>
  <c r="G66" i="14"/>
  <c r="F67" i="14"/>
  <c r="G67" i="14"/>
  <c r="F68" i="14"/>
  <c r="G68" i="14"/>
  <c r="F69" i="14"/>
  <c r="G69" i="14"/>
  <c r="F70" i="14"/>
  <c r="G70" i="14"/>
  <c r="F71" i="14"/>
  <c r="G71" i="14"/>
  <c r="F72" i="14"/>
  <c r="G72" i="14"/>
  <c r="F73" i="14"/>
  <c r="G73" i="14"/>
  <c r="F74" i="14"/>
  <c r="G74" i="14"/>
  <c r="F75" i="14"/>
  <c r="G75" i="14"/>
  <c r="F76" i="14"/>
  <c r="G76" i="14"/>
  <c r="F77" i="14"/>
  <c r="G77" i="14"/>
  <c r="F78" i="14"/>
  <c r="G78" i="14"/>
  <c r="F79" i="14"/>
  <c r="G79" i="14"/>
  <c r="F80" i="14"/>
  <c r="G80" i="14"/>
  <c r="F81" i="14"/>
  <c r="G81" i="14"/>
  <c r="F82" i="14"/>
  <c r="G82" i="14"/>
  <c r="F83" i="14"/>
  <c r="G83" i="14"/>
  <c r="F84" i="14"/>
  <c r="G84" i="14"/>
  <c r="F85" i="14"/>
  <c r="G85" i="14"/>
  <c r="F86" i="14"/>
  <c r="G86" i="14"/>
  <c r="F87" i="14"/>
  <c r="G87" i="14"/>
  <c r="F88" i="14"/>
  <c r="G88" i="14"/>
  <c r="F89" i="14"/>
  <c r="G89" i="14"/>
  <c r="F90" i="14"/>
  <c r="G90" i="14"/>
  <c r="F91" i="14"/>
  <c r="G91" i="14"/>
  <c r="F92" i="14"/>
  <c r="G92" i="14"/>
  <c r="F93" i="14"/>
  <c r="G93" i="14"/>
  <c r="F94" i="14"/>
  <c r="G94" i="14"/>
  <c r="F95" i="14"/>
  <c r="G95" i="14"/>
  <c r="F96" i="14"/>
  <c r="G96" i="14"/>
  <c r="F97" i="14"/>
  <c r="G97" i="14"/>
  <c r="F2" i="14"/>
  <c r="G2" i="14"/>
  <c r="E93" i="10"/>
  <c r="E85" i="10"/>
  <c r="E77" i="10"/>
  <c r="E69" i="10"/>
  <c r="E61" i="10"/>
  <c r="E53" i="10"/>
  <c r="E45" i="10"/>
  <c r="E37" i="10"/>
  <c r="E29" i="10"/>
  <c r="E21" i="10"/>
  <c r="D93" i="10"/>
  <c r="D85" i="10"/>
  <c r="D77" i="10"/>
  <c r="D69" i="10"/>
  <c r="D61" i="10"/>
  <c r="D53" i="10"/>
  <c r="D45" i="10"/>
  <c r="D37" i="10"/>
  <c r="D29" i="10"/>
  <c r="D21" i="10"/>
  <c r="E13" i="10"/>
  <c r="E5" i="10"/>
  <c r="D13" i="10"/>
  <c r="D5" i="10"/>
  <c r="D54" i="12"/>
  <c r="D44" i="12"/>
  <c r="D96" i="12"/>
  <c r="D20" i="12"/>
  <c r="D36" i="12"/>
  <c r="D47" i="12"/>
  <c r="D91" i="12"/>
  <c r="D76" i="12"/>
  <c r="AT16" i="4"/>
  <c r="AV16" i="4"/>
  <c r="D89" i="12"/>
  <c r="D68" i="12"/>
  <c r="D85" i="12"/>
  <c r="D51" i="12"/>
  <c r="D17" i="12"/>
  <c r="D84" i="12"/>
  <c r="D21" i="12"/>
  <c r="AT17" i="4"/>
  <c r="AV17" i="4"/>
  <c r="D82" i="12"/>
  <c r="D61" i="12"/>
  <c r="D6" i="12"/>
  <c r="D74" i="12"/>
  <c r="D72" i="12"/>
  <c r="D18" i="12"/>
  <c r="D58" i="12"/>
  <c r="D73" i="12"/>
  <c r="D92" i="12"/>
  <c r="AT18" i="4"/>
  <c r="AV18" i="4"/>
  <c r="D88" i="12"/>
  <c r="D55" i="12"/>
  <c r="D67" i="12"/>
  <c r="D78" i="12"/>
  <c r="D13" i="12"/>
  <c r="D59" i="12"/>
  <c r="D93" i="12"/>
  <c r="AT19" i="4"/>
  <c r="AV19" i="4"/>
  <c r="D62" i="12"/>
  <c r="D16" i="12"/>
  <c r="D27" i="12"/>
  <c r="D71" i="12"/>
  <c r="AT20" i="4"/>
  <c r="AV20" i="4"/>
  <c r="D64" i="12"/>
  <c r="D32" i="12"/>
  <c r="D29" i="12"/>
  <c r="D80" i="12"/>
  <c r="D45" i="12"/>
  <c r="AT21" i="4"/>
  <c r="AV21" i="4"/>
  <c r="D94" i="12"/>
  <c r="D75" i="12"/>
  <c r="D90" i="12"/>
  <c r="AT22" i="4"/>
  <c r="AV22" i="4"/>
  <c r="AV15" i="4"/>
  <c r="D37" i="12"/>
  <c r="D35" i="12"/>
  <c r="D46" i="12"/>
  <c r="D60" i="12"/>
  <c r="D77" i="12"/>
  <c r="AT15" i="4"/>
  <c r="D81" i="12"/>
  <c r="D26" i="12"/>
  <c r="D86" i="12"/>
  <c r="D3" i="12"/>
  <c r="D66" i="12"/>
  <c r="AP16" i="4"/>
  <c r="AR16" i="4"/>
  <c r="D2" i="12"/>
  <c r="D70" i="12"/>
  <c r="D97" i="12"/>
  <c r="D41" i="12"/>
  <c r="D57" i="12"/>
  <c r="D33" i="12"/>
  <c r="AP17" i="4"/>
  <c r="AR17" i="4"/>
  <c r="D11" i="12"/>
  <c r="D5" i="12"/>
  <c r="D95" i="12"/>
  <c r="AP18" i="4"/>
  <c r="AR18" i="4"/>
  <c r="D30" i="12"/>
  <c r="D43" i="12"/>
  <c r="AP19" i="4"/>
  <c r="AR19" i="4"/>
  <c r="D15" i="12"/>
  <c r="D87" i="12"/>
  <c r="D39" i="12"/>
  <c r="AP20" i="4"/>
  <c r="AR20" i="4"/>
  <c r="D83" i="12"/>
  <c r="D28" i="12"/>
  <c r="D53" i="12"/>
  <c r="AP21" i="4"/>
  <c r="AR21" i="4"/>
  <c r="D10" i="12"/>
  <c r="AP22" i="4"/>
  <c r="AR22" i="4"/>
  <c r="AR15" i="4"/>
  <c r="D31" i="12"/>
  <c r="AP15" i="4"/>
  <c r="D19" i="12"/>
  <c r="D7" i="12"/>
  <c r="AL16" i="4"/>
  <c r="AN16" i="4"/>
  <c r="D49" i="12"/>
  <c r="AL17" i="4"/>
  <c r="AN17" i="4"/>
  <c r="D38" i="12"/>
  <c r="D40" i="12"/>
  <c r="AL18" i="4"/>
  <c r="AN18" i="4"/>
  <c r="D34" i="12"/>
  <c r="AL19" i="4"/>
  <c r="AN19" i="4"/>
  <c r="D52" i="12"/>
  <c r="D4" i="12"/>
  <c r="AL20" i="4"/>
  <c r="AN20" i="4"/>
  <c r="AL21" i="4"/>
  <c r="AN21" i="4"/>
  <c r="D50" i="12"/>
  <c r="AL22" i="4"/>
  <c r="AN22" i="4"/>
  <c r="AN15" i="4"/>
  <c r="D65" i="12"/>
  <c r="D48" i="12"/>
  <c r="AL15" i="4"/>
  <c r="AH16" i="4"/>
  <c r="AJ16" i="4"/>
  <c r="D69" i="12"/>
  <c r="D56" i="12"/>
  <c r="AH17" i="4"/>
  <c r="AJ17" i="4"/>
  <c r="AH18" i="4"/>
  <c r="AJ18" i="4"/>
  <c r="D79" i="12"/>
  <c r="AH19" i="4"/>
  <c r="AJ19" i="4"/>
  <c r="AH20" i="4"/>
  <c r="AJ20" i="4"/>
  <c r="AH21" i="4"/>
  <c r="AJ21" i="4"/>
  <c r="AH22" i="4"/>
  <c r="AJ22" i="4"/>
  <c r="AJ15" i="4"/>
  <c r="AH15" i="4"/>
  <c r="AD16" i="4"/>
  <c r="AF16" i="4"/>
  <c r="AD17" i="4"/>
  <c r="AF17" i="4"/>
  <c r="AD18" i="4"/>
  <c r="AF18" i="4"/>
  <c r="AD19" i="4"/>
  <c r="AF19" i="4"/>
  <c r="AD20" i="4"/>
  <c r="AF20" i="4"/>
  <c r="AD21" i="4"/>
  <c r="AF21" i="4"/>
  <c r="AD22" i="4"/>
  <c r="AF22" i="4"/>
  <c r="AF15" i="4"/>
  <c r="AD15" i="4"/>
  <c r="Z16" i="4"/>
  <c r="AB16" i="4"/>
  <c r="Z17" i="4"/>
  <c r="AB17" i="4"/>
  <c r="Z18" i="4"/>
  <c r="AB18" i="4"/>
  <c r="Z19" i="4"/>
  <c r="AB19" i="4"/>
  <c r="Z20" i="4"/>
  <c r="AB20" i="4"/>
  <c r="Z21" i="4"/>
  <c r="AB21" i="4"/>
  <c r="Z22" i="4"/>
  <c r="AB22" i="4"/>
  <c r="AB15" i="4"/>
  <c r="Z15" i="4"/>
  <c r="V16" i="4"/>
  <c r="X16" i="4"/>
  <c r="V17" i="4"/>
  <c r="X17" i="4"/>
  <c r="V18" i="4"/>
  <c r="X18" i="4"/>
  <c r="V19" i="4"/>
  <c r="X19" i="4"/>
  <c r="V20" i="4"/>
  <c r="X20" i="4"/>
  <c r="V21" i="4"/>
  <c r="X21" i="4"/>
  <c r="V22" i="4"/>
  <c r="X22" i="4"/>
  <c r="X15" i="4"/>
  <c r="V15" i="4"/>
  <c r="R16" i="4"/>
  <c r="T16" i="4"/>
  <c r="R17" i="4"/>
  <c r="T17" i="4"/>
  <c r="R18" i="4"/>
  <c r="T18" i="4"/>
  <c r="R19" i="4"/>
  <c r="T19" i="4"/>
  <c r="R20" i="4"/>
  <c r="T20" i="4"/>
  <c r="R21" i="4"/>
  <c r="T21" i="4"/>
  <c r="R22" i="4"/>
  <c r="T22" i="4"/>
  <c r="T15" i="4"/>
  <c r="R15" i="4"/>
  <c r="N16" i="4"/>
  <c r="P16" i="4"/>
  <c r="N17" i="4"/>
  <c r="P17" i="4"/>
  <c r="N18" i="4"/>
  <c r="P18" i="4"/>
  <c r="N19" i="4"/>
  <c r="P19" i="4"/>
  <c r="N20" i="4"/>
  <c r="P20" i="4"/>
  <c r="N21" i="4"/>
  <c r="P21" i="4"/>
  <c r="N22" i="4"/>
  <c r="P22" i="4"/>
  <c r="P15" i="4"/>
  <c r="N15" i="4"/>
  <c r="J16" i="4"/>
  <c r="L16" i="4"/>
  <c r="J17" i="4"/>
  <c r="L17" i="4"/>
  <c r="J18" i="4"/>
  <c r="L18" i="4"/>
  <c r="J19" i="4"/>
  <c r="L19" i="4"/>
  <c r="J20" i="4"/>
  <c r="L20" i="4"/>
  <c r="J21" i="4"/>
  <c r="L21" i="4"/>
  <c r="J22" i="4"/>
  <c r="L22" i="4"/>
  <c r="L15" i="4"/>
  <c r="J15" i="4"/>
  <c r="F16" i="4"/>
  <c r="H16" i="4"/>
  <c r="F17" i="4"/>
  <c r="H17" i="4"/>
  <c r="F18" i="4"/>
  <c r="H18" i="4"/>
  <c r="F19" i="4"/>
  <c r="H19" i="4"/>
  <c r="F20" i="4"/>
  <c r="H20" i="4"/>
  <c r="F21" i="4"/>
  <c r="H21" i="4"/>
  <c r="F22" i="4"/>
  <c r="H22" i="4"/>
  <c r="H15" i="4"/>
  <c r="F15" i="4"/>
  <c r="Q13" i="6"/>
  <c r="Q14" i="6"/>
  <c r="Q15" i="6"/>
  <c r="Q16" i="6"/>
  <c r="Q17" i="6"/>
  <c r="Q18" i="6"/>
  <c r="Q19" i="6"/>
  <c r="Q20" i="6"/>
  <c r="Q21" i="6"/>
  <c r="Q22" i="6"/>
  <c r="Q23" i="6"/>
  <c r="H10" i="11"/>
  <c r="H12" i="11"/>
  <c r="J4" i="11"/>
  <c r="K7" i="11"/>
  <c r="K8" i="11"/>
  <c r="K9" i="11"/>
  <c r="K10" i="11"/>
  <c r="D6" i="13"/>
  <c r="D7" i="13"/>
  <c r="D8" i="13"/>
  <c r="D9" i="13"/>
  <c r="D10" i="13"/>
  <c r="D11" i="13"/>
  <c r="D12" i="13"/>
  <c r="D13" i="13"/>
  <c r="D14" i="13"/>
  <c r="D15" i="13"/>
  <c r="D16" i="13"/>
  <c r="D5" i="13"/>
  <c r="AT91" i="4"/>
  <c r="F91" i="10"/>
  <c r="AT92" i="4"/>
  <c r="F92" i="10"/>
  <c r="AT93" i="4"/>
  <c r="F93" i="10"/>
  <c r="AT94" i="4"/>
  <c r="F94" i="10"/>
  <c r="AT95" i="4"/>
  <c r="F95" i="10"/>
  <c r="AT96" i="4"/>
  <c r="F96" i="10"/>
  <c r="AT97" i="4"/>
  <c r="F97" i="10"/>
  <c r="AT90" i="4"/>
  <c r="F90" i="10"/>
  <c r="AP91" i="4"/>
  <c r="F83" i="10"/>
  <c r="AP92" i="4"/>
  <c r="F84" i="10"/>
  <c r="AP93" i="4"/>
  <c r="F85" i="10"/>
  <c r="AP94" i="4"/>
  <c r="F86" i="10"/>
  <c r="AP95" i="4"/>
  <c r="F87" i="10"/>
  <c r="AP96" i="4"/>
  <c r="F88" i="10"/>
  <c r="AP97" i="4"/>
  <c r="F89" i="10"/>
  <c r="AP90" i="4"/>
  <c r="F82" i="10"/>
  <c r="AL91" i="4"/>
  <c r="F75" i="10"/>
  <c r="AL92" i="4"/>
  <c r="F76" i="10"/>
  <c r="AL93" i="4"/>
  <c r="F77" i="10"/>
  <c r="AL94" i="4"/>
  <c r="F78" i="10"/>
  <c r="AL95" i="4"/>
  <c r="F79" i="10"/>
  <c r="AL96" i="4"/>
  <c r="F80" i="10"/>
  <c r="AL97" i="4"/>
  <c r="F81" i="10"/>
  <c r="AL90" i="4"/>
  <c r="F74" i="10"/>
  <c r="AH91" i="4"/>
  <c r="F67" i="10"/>
  <c r="AH92" i="4"/>
  <c r="F68" i="10"/>
  <c r="AH93" i="4"/>
  <c r="F69" i="10"/>
  <c r="AH94" i="4"/>
  <c r="F70" i="10"/>
  <c r="AH95" i="4"/>
  <c r="F71" i="10"/>
  <c r="AH96" i="4"/>
  <c r="F72" i="10"/>
  <c r="AH97" i="4"/>
  <c r="F73" i="10"/>
  <c r="AH90" i="4"/>
  <c r="F66" i="10"/>
  <c r="AD91" i="4"/>
  <c r="F59" i="10"/>
  <c r="AD92" i="4"/>
  <c r="F60" i="10"/>
  <c r="AD93" i="4"/>
  <c r="F61" i="10"/>
  <c r="AD94" i="4"/>
  <c r="F62" i="10"/>
  <c r="AD95" i="4"/>
  <c r="F63" i="10"/>
  <c r="AD96" i="4"/>
  <c r="F64" i="10"/>
  <c r="AD97" i="4"/>
  <c r="F65" i="10"/>
  <c r="AD90" i="4"/>
  <c r="F58" i="10"/>
  <c r="Z91" i="4"/>
  <c r="F51" i="10"/>
  <c r="Z92" i="4"/>
  <c r="F52" i="10"/>
  <c r="Z93" i="4"/>
  <c r="F53" i="10"/>
  <c r="Z94" i="4"/>
  <c r="F54" i="10"/>
  <c r="Z95" i="4"/>
  <c r="F55" i="10"/>
  <c r="Z96" i="4"/>
  <c r="F56" i="10"/>
  <c r="Z97" i="4"/>
  <c r="F57" i="10"/>
  <c r="Z90" i="4"/>
  <c r="F50" i="10"/>
  <c r="V91" i="4"/>
  <c r="F43" i="10"/>
  <c r="V92" i="4"/>
  <c r="F44" i="10"/>
  <c r="V93" i="4"/>
  <c r="F45" i="10"/>
  <c r="V94" i="4"/>
  <c r="F46" i="10"/>
  <c r="V95" i="4"/>
  <c r="F47" i="10"/>
  <c r="V96" i="4"/>
  <c r="F48" i="10"/>
  <c r="V97" i="4"/>
  <c r="F49" i="10"/>
  <c r="V90" i="4"/>
  <c r="F42" i="10"/>
  <c r="R91" i="4"/>
  <c r="F35" i="10"/>
  <c r="R92" i="4"/>
  <c r="F36" i="10"/>
  <c r="R93" i="4"/>
  <c r="F37" i="10"/>
  <c r="R94" i="4"/>
  <c r="F38" i="10"/>
  <c r="R95" i="4"/>
  <c r="F39" i="10"/>
  <c r="R96" i="4"/>
  <c r="F40" i="10"/>
  <c r="R97" i="4"/>
  <c r="F41" i="10"/>
  <c r="R90" i="4"/>
  <c r="F34" i="10"/>
  <c r="N97" i="4"/>
  <c r="F33" i="10"/>
  <c r="N91" i="4"/>
  <c r="F27" i="10"/>
  <c r="N92" i="4"/>
  <c r="F28" i="10"/>
  <c r="N93" i="4"/>
  <c r="F29" i="10"/>
  <c r="N94" i="4"/>
  <c r="F30" i="10"/>
  <c r="N95" i="4"/>
  <c r="F31" i="10"/>
  <c r="N96" i="4"/>
  <c r="F32" i="10"/>
  <c r="N90" i="4"/>
  <c r="F26" i="10"/>
  <c r="J91" i="4"/>
  <c r="F19" i="10"/>
  <c r="J92" i="4"/>
  <c r="F20" i="10"/>
  <c r="J93" i="4"/>
  <c r="F21" i="10"/>
  <c r="J94" i="4"/>
  <c r="F22" i="10"/>
  <c r="J95" i="4"/>
  <c r="F23" i="10"/>
  <c r="J96" i="4"/>
  <c r="F24" i="10"/>
  <c r="J97" i="4"/>
  <c r="F25" i="10"/>
  <c r="J90" i="4"/>
  <c r="F18" i="10"/>
  <c r="F91" i="4"/>
  <c r="F11" i="10"/>
  <c r="F92" i="4"/>
  <c r="F12" i="10"/>
  <c r="F93" i="4"/>
  <c r="F13" i="10"/>
  <c r="F94" i="4"/>
  <c r="F14" i="10"/>
  <c r="F95" i="4"/>
  <c r="F15" i="10"/>
  <c r="F96" i="4"/>
  <c r="F16" i="10"/>
  <c r="F97" i="4"/>
  <c r="F17" i="10"/>
  <c r="F90" i="4"/>
  <c r="F10" i="10"/>
  <c r="B91" i="4"/>
  <c r="F3" i="10"/>
  <c r="B92" i="4"/>
  <c r="F4" i="10"/>
  <c r="B93" i="4"/>
  <c r="F5" i="10"/>
  <c r="B94" i="4"/>
  <c r="F6" i="10"/>
  <c r="B95" i="4"/>
  <c r="F7" i="10"/>
  <c r="B96" i="4"/>
  <c r="F8" i="10"/>
  <c r="B97" i="4"/>
  <c r="F9" i="10"/>
  <c r="F2" i="10"/>
  <c r="D90" i="4"/>
  <c r="D97" i="4"/>
  <c r="D96" i="4"/>
  <c r="D95" i="4"/>
  <c r="D94" i="4"/>
  <c r="D93" i="4"/>
  <c r="D92" i="4"/>
  <c r="D91" i="4"/>
  <c r="E4" i="9"/>
  <c r="F4" i="9"/>
  <c r="E7" i="9"/>
  <c r="F7" i="9"/>
  <c r="E5" i="9"/>
  <c r="F5" i="9"/>
  <c r="E3" i="9"/>
  <c r="F3" i="9"/>
  <c r="E6" i="9"/>
  <c r="F6" i="9"/>
  <c r="E8" i="9"/>
  <c r="F8" i="9"/>
  <c r="E9" i="9"/>
  <c r="F9" i="9"/>
  <c r="E10" i="9"/>
  <c r="F10" i="9"/>
  <c r="E11" i="9"/>
  <c r="F11" i="9"/>
  <c r="E12" i="9"/>
  <c r="F12" i="9"/>
  <c r="E13" i="9"/>
  <c r="F13" i="9"/>
  <c r="E14" i="9"/>
  <c r="F14" i="9"/>
  <c r="E15" i="9"/>
  <c r="F15" i="9"/>
  <c r="E16" i="9"/>
  <c r="F16" i="9"/>
  <c r="E17" i="9"/>
  <c r="F17" i="9"/>
  <c r="E18" i="9"/>
  <c r="F18" i="9"/>
  <c r="E19" i="9"/>
  <c r="F19" i="9"/>
  <c r="E20" i="9"/>
  <c r="F20" i="9"/>
  <c r="E21" i="9"/>
  <c r="F21" i="9"/>
  <c r="E22" i="9"/>
  <c r="F22" i="9"/>
  <c r="E23" i="9"/>
  <c r="F23" i="9"/>
  <c r="E24" i="9"/>
  <c r="F24" i="9"/>
  <c r="E25" i="9"/>
  <c r="F25" i="9"/>
  <c r="E26" i="9"/>
  <c r="F26" i="9"/>
  <c r="E27" i="9"/>
  <c r="F27" i="9"/>
  <c r="E28" i="9"/>
  <c r="F28" i="9"/>
  <c r="E29" i="9"/>
  <c r="F29" i="9"/>
  <c r="E30" i="9"/>
  <c r="F30" i="9"/>
  <c r="E31" i="9"/>
  <c r="F31" i="9"/>
  <c r="E32" i="9"/>
  <c r="F32" i="9"/>
  <c r="E33" i="9"/>
  <c r="F33" i="9"/>
  <c r="E34" i="9"/>
  <c r="F34" i="9"/>
  <c r="E35" i="9"/>
  <c r="F35" i="9"/>
  <c r="E36" i="9"/>
  <c r="F36" i="9"/>
  <c r="E37" i="9"/>
  <c r="F37" i="9"/>
  <c r="E38" i="9"/>
  <c r="F38" i="9"/>
  <c r="E39" i="9"/>
  <c r="F39" i="9"/>
  <c r="E40" i="9"/>
  <c r="F40" i="9"/>
  <c r="E41" i="9"/>
  <c r="F41" i="9"/>
  <c r="E42" i="9"/>
  <c r="F42" i="9"/>
  <c r="E43" i="9"/>
  <c r="F43" i="9"/>
  <c r="E44" i="9"/>
  <c r="F44" i="9"/>
  <c r="E45" i="9"/>
  <c r="F45" i="9"/>
  <c r="E46" i="9"/>
  <c r="F46" i="9"/>
  <c r="E47" i="9"/>
  <c r="F47" i="9"/>
  <c r="E48" i="9"/>
  <c r="F48" i="9"/>
  <c r="E49" i="9"/>
  <c r="F49" i="9"/>
  <c r="E50" i="9"/>
  <c r="F50" i="9"/>
  <c r="E51" i="9"/>
  <c r="F51" i="9"/>
  <c r="E52" i="9"/>
  <c r="F52" i="9"/>
  <c r="E53" i="9"/>
  <c r="F53" i="9"/>
  <c r="E54" i="9"/>
  <c r="F54" i="9"/>
  <c r="E55" i="9"/>
  <c r="F55" i="9"/>
  <c r="E56" i="9"/>
  <c r="F56" i="9"/>
  <c r="E57" i="9"/>
  <c r="F57" i="9"/>
  <c r="E58" i="9"/>
  <c r="F58" i="9"/>
  <c r="E59" i="9"/>
  <c r="F59" i="9"/>
  <c r="E60" i="9"/>
  <c r="F60" i="9"/>
  <c r="E61" i="9"/>
  <c r="F61" i="9"/>
  <c r="E62" i="9"/>
  <c r="F62" i="9"/>
  <c r="E63" i="9"/>
  <c r="F63" i="9"/>
  <c r="E64" i="9"/>
  <c r="F64" i="9"/>
  <c r="E65" i="9"/>
  <c r="F65" i="9"/>
  <c r="E66" i="9"/>
  <c r="F66" i="9"/>
  <c r="E67" i="9"/>
  <c r="F67" i="9"/>
  <c r="E68" i="9"/>
  <c r="F68" i="9"/>
  <c r="E69" i="9"/>
  <c r="F69" i="9"/>
  <c r="E70" i="9"/>
  <c r="F70" i="9"/>
  <c r="E71" i="9"/>
  <c r="F71" i="9"/>
  <c r="E72" i="9"/>
  <c r="F72" i="9"/>
  <c r="E73" i="9"/>
  <c r="F73" i="9"/>
  <c r="E74" i="9"/>
  <c r="F74" i="9"/>
  <c r="E75" i="9"/>
  <c r="F75" i="9"/>
  <c r="E76" i="9"/>
  <c r="F76" i="9"/>
  <c r="E77" i="9"/>
  <c r="F77" i="9"/>
  <c r="E78" i="9"/>
  <c r="F78" i="9"/>
  <c r="E79" i="9"/>
  <c r="F79" i="9"/>
  <c r="E80" i="9"/>
  <c r="F80" i="9"/>
  <c r="E81" i="9"/>
  <c r="F81" i="9"/>
  <c r="E82" i="9"/>
  <c r="F82" i="9"/>
  <c r="E83" i="9"/>
  <c r="F83" i="9"/>
  <c r="E84" i="9"/>
  <c r="F84" i="9"/>
  <c r="E85" i="9"/>
  <c r="F85" i="9"/>
  <c r="E86" i="9"/>
  <c r="F86" i="9"/>
  <c r="E87" i="9"/>
  <c r="F87" i="9"/>
  <c r="E88" i="9"/>
  <c r="F88" i="9"/>
  <c r="E89" i="9"/>
  <c r="F89" i="9"/>
  <c r="E90" i="9"/>
  <c r="F90" i="9"/>
  <c r="E91" i="9"/>
  <c r="F91" i="9"/>
  <c r="E92" i="9"/>
  <c r="F92" i="9"/>
  <c r="E93" i="9"/>
  <c r="F93" i="9"/>
  <c r="E94" i="9"/>
  <c r="F94" i="9"/>
  <c r="E95" i="9"/>
  <c r="F95" i="9"/>
  <c r="E96" i="9"/>
  <c r="F96" i="9"/>
  <c r="E97" i="9"/>
  <c r="F97" i="9"/>
  <c r="E2" i="9"/>
  <c r="F2" i="9"/>
  <c r="S58" i="4"/>
  <c r="AB90" i="4"/>
  <c r="AB91" i="4"/>
  <c r="AB92" i="4"/>
  <c r="AB93" i="4"/>
  <c r="AB94" i="4"/>
  <c r="AB95" i="4"/>
  <c r="AB96" i="4"/>
  <c r="AB97" i="4"/>
  <c r="AB57" i="6"/>
  <c r="AB56" i="6"/>
  <c r="AB55" i="6"/>
  <c r="AB54" i="6"/>
  <c r="AB53" i="6"/>
  <c r="AB52" i="6"/>
  <c r="AB51" i="6"/>
  <c r="AB50" i="6"/>
  <c r="AB49" i="6"/>
  <c r="AB48" i="6"/>
  <c r="AB47" i="6"/>
  <c r="AB46" i="6"/>
  <c r="Z23" i="6"/>
  <c r="AD23" i="6"/>
  <c r="AP23" i="6"/>
  <c r="B20" i="6"/>
  <c r="B23" i="6"/>
  <c r="Z22" i="6"/>
  <c r="AD22" i="6"/>
  <c r="AP22" i="6"/>
  <c r="Z21" i="6"/>
  <c r="AD21" i="6"/>
  <c r="AP21" i="6"/>
  <c r="Z20" i="6"/>
  <c r="AD20" i="6"/>
  <c r="AP20" i="6"/>
  <c r="J17" i="6"/>
  <c r="J18" i="6"/>
  <c r="J19" i="6"/>
  <c r="J20" i="6"/>
  <c r="Z19" i="6"/>
  <c r="AD19" i="6"/>
  <c r="AP19" i="6"/>
  <c r="Z18" i="6"/>
  <c r="AD18" i="6"/>
  <c r="AP18" i="6"/>
  <c r="Z17" i="6"/>
  <c r="AD17" i="6"/>
  <c r="AP17" i="6"/>
  <c r="Z16" i="6"/>
  <c r="AD16" i="6"/>
  <c r="AP16" i="6"/>
  <c r="Z15" i="6"/>
  <c r="AD15" i="6"/>
  <c r="AP15" i="6"/>
  <c r="Z14" i="6"/>
  <c r="AD14" i="6"/>
  <c r="AP14" i="6"/>
  <c r="Z13" i="6"/>
  <c r="AD13" i="6"/>
  <c r="AP13" i="6"/>
  <c r="Z12" i="6"/>
  <c r="AD12" i="6"/>
  <c r="AP12" i="6"/>
  <c r="AV97" i="4"/>
  <c r="AR97" i="4"/>
  <c r="AN97" i="4"/>
  <c r="AJ97" i="4"/>
  <c r="AF97" i="4"/>
  <c r="X97" i="4"/>
  <c r="T97" i="4"/>
  <c r="P97" i="4"/>
  <c r="L97" i="4"/>
  <c r="H97" i="4"/>
  <c r="AV96" i="4"/>
  <c r="AR96" i="4"/>
  <c r="AN96" i="4"/>
  <c r="AJ96" i="4"/>
  <c r="AF96" i="4"/>
  <c r="X96" i="4"/>
  <c r="T96" i="4"/>
  <c r="P96" i="4"/>
  <c r="L96" i="4"/>
  <c r="H96" i="4"/>
  <c r="AV95" i="4"/>
  <c r="AR95" i="4"/>
  <c r="AN95" i="4"/>
  <c r="AJ95" i="4"/>
  <c r="AF95" i="4"/>
  <c r="X95" i="4"/>
  <c r="T95" i="4"/>
  <c r="P95" i="4"/>
  <c r="L95" i="4"/>
  <c r="H95" i="4"/>
  <c r="AV94" i="4"/>
  <c r="AR94" i="4"/>
  <c r="AN94" i="4"/>
  <c r="AJ94" i="4"/>
  <c r="AF94" i="4"/>
  <c r="X94" i="4"/>
  <c r="T94" i="4"/>
  <c r="P94" i="4"/>
  <c r="L94" i="4"/>
  <c r="H94" i="4"/>
  <c r="AV93" i="4"/>
  <c r="AR93" i="4"/>
  <c r="AN93" i="4"/>
  <c r="AJ93" i="4"/>
  <c r="AF93" i="4"/>
  <c r="X93" i="4"/>
  <c r="T93" i="4"/>
  <c r="P93" i="4"/>
  <c r="L93" i="4"/>
  <c r="H93" i="4"/>
  <c r="AV92" i="4"/>
  <c r="AR92" i="4"/>
  <c r="AN92" i="4"/>
  <c r="AJ92" i="4"/>
  <c r="AF92" i="4"/>
  <c r="X92" i="4"/>
  <c r="T92" i="4"/>
  <c r="P92" i="4"/>
  <c r="L92" i="4"/>
  <c r="H92" i="4"/>
  <c r="AV91" i="4"/>
  <c r="AR91" i="4"/>
  <c r="AN91" i="4"/>
  <c r="AJ91" i="4"/>
  <c r="AF91" i="4"/>
  <c r="X91" i="4"/>
  <c r="T91" i="4"/>
  <c r="P91" i="4"/>
  <c r="L91" i="4"/>
  <c r="H91" i="4"/>
  <c r="AV90" i="4"/>
  <c r="AR90" i="4"/>
  <c r="AN90" i="4"/>
  <c r="AJ90" i="4"/>
  <c r="AF90" i="4"/>
  <c r="X90" i="4"/>
  <c r="T90" i="4"/>
  <c r="P90" i="4"/>
  <c r="L90" i="4"/>
  <c r="H90" i="4"/>
  <c r="W62" i="4"/>
  <c r="L60" i="4"/>
  <c r="L62" i="4"/>
  <c r="A62" i="4"/>
  <c r="AD58" i="4"/>
  <c r="M49" i="4"/>
  <c r="AD59" i="4"/>
  <c r="AD60" i="4"/>
  <c r="S59" i="4"/>
  <c r="S60" i="4"/>
  <c r="P36" i="4"/>
  <c r="P35" i="4"/>
  <c r="P37" i="4"/>
  <c r="P38" i="4"/>
  <c r="P39" i="4"/>
  <c r="P42" i="4"/>
  <c r="P44" i="4"/>
  <c r="P46" i="4"/>
  <c r="P48" i="4"/>
  <c r="H58" i="4"/>
  <c r="P49" i="4"/>
  <c r="H59" i="4"/>
  <c r="H60" i="4"/>
  <c r="AA56" i="4"/>
  <c r="P50" i="4"/>
  <c r="M50" i="4"/>
</calcChain>
</file>

<file path=xl/sharedStrings.xml><?xml version="1.0" encoding="utf-8"?>
<sst xmlns="http://schemas.openxmlformats.org/spreadsheetml/2006/main" count="2431" uniqueCount="355">
  <si>
    <t>H</t>
  </si>
  <si>
    <t>G</t>
  </si>
  <si>
    <t>F</t>
  </si>
  <si>
    <t>E</t>
  </si>
  <si>
    <t>D</t>
  </si>
  <si>
    <t>C</t>
  </si>
  <si>
    <t>B</t>
  </si>
  <si>
    <t>A</t>
  </si>
  <si>
    <t xml:space="preserve">Total = </t>
  </si>
  <si>
    <t xml:space="preserve">slop= </t>
  </si>
  <si>
    <t xml:space="preserve">samples = </t>
  </si>
  <si>
    <t>Purpose:</t>
  </si>
  <si>
    <t>Notes:</t>
  </si>
  <si>
    <t>1)</t>
  </si>
  <si>
    <t>2)</t>
  </si>
  <si>
    <t>3)</t>
  </si>
  <si>
    <t>4)</t>
  </si>
  <si>
    <t>5)</t>
  </si>
  <si>
    <t>6)</t>
  </si>
  <si>
    <t>7)</t>
  </si>
  <si>
    <t>8)</t>
  </si>
  <si>
    <t>μl</t>
  </si>
  <si>
    <t>REAGENTS</t>
  </si>
  <si>
    <t>TOTAL μl</t>
  </si>
  <si>
    <t>Total (Master Mix)</t>
  </si>
  <si>
    <t>Total RXN Volume</t>
  </si>
  <si>
    <t>ng/μl</t>
  </si>
  <si>
    <t>+</t>
  </si>
  <si>
    <t>Restriction Enzyme Master Mix</t>
  </si>
  <si>
    <t xml:space="preserve">Thermocycler </t>
  </si>
  <si>
    <t>Temp °C</t>
  </si>
  <si>
    <t>Time (hr.)</t>
  </si>
  <si>
    <t>Cycles</t>
  </si>
  <si>
    <t>inf.</t>
  </si>
  <si>
    <t>PCR RECIPE (7μl)</t>
  </si>
  <si>
    <t>Sbf1-HF</t>
  </si>
  <si>
    <t>MspI</t>
  </si>
  <si>
    <t>CutSmart Buffer</t>
  </si>
  <si>
    <t>Total Diluted DNA</t>
  </si>
  <si>
    <t>Ligate Adapters (P1) to 8 rows of samples</t>
  </si>
  <si>
    <r>
      <rPr>
        <b/>
        <sz val="16"/>
        <color rgb="FF000000"/>
        <rFont val="Arial"/>
        <family val="2"/>
      </rPr>
      <t xml:space="preserve">Protocol Notes from workshop: </t>
    </r>
    <r>
      <rPr>
        <sz val="16"/>
        <color rgb="FF000000"/>
        <rFont val="Arial"/>
        <family val="2"/>
      </rPr>
      <t xml:space="preserve"> Ligation efficiency depends on the total number of adapters and the number of fragment ends in a digested sample. We find that a 2- to 10- fold excess of adapters to complementary sticky ends produces efficient ligations. For example, since digesting 1ug of </t>
    </r>
    <r>
      <rPr>
        <i/>
        <sz val="16"/>
        <color rgb="FF000000"/>
        <rFont val="Arial"/>
        <family val="2"/>
      </rPr>
      <t xml:space="preserve">Peromyscus </t>
    </r>
    <r>
      <rPr>
        <sz val="16"/>
        <color rgb="FF000000"/>
        <rFont val="Arial"/>
        <family val="2"/>
      </rPr>
      <t xml:space="preserve">DNA with EcoRI produces ~0.75 picomoles of ends, we added 7.5 picomoles of adapter to the ligation. To assist in calculation of dilutions from annealed stocks (“Anneal adapters” above) and ligation conditions, use </t>
    </r>
    <r>
      <rPr>
        <i/>
        <sz val="16"/>
        <color rgb="FF000000"/>
        <rFont val="Arial"/>
        <family val="2"/>
      </rPr>
      <t>ddRADseq ligation molarity calculator</t>
    </r>
    <r>
      <rPr>
        <sz val="16"/>
        <color rgb="FF000000"/>
        <rFont val="Arial"/>
        <family val="2"/>
      </rPr>
      <t xml:space="preserve"> </t>
    </r>
    <r>
      <rPr>
        <b/>
        <i/>
        <sz val="16"/>
        <color rgb="FF000000"/>
        <rFont val="Arial"/>
        <family val="2"/>
      </rPr>
      <t>[TG: saved in DropBox in Lizard NGS</t>
    </r>
    <r>
      <rPr>
        <b/>
        <i/>
        <sz val="16"/>
        <color rgb="FF000000"/>
        <rFont val="Wingdings"/>
        <charset val="2"/>
      </rPr>
      <t>è</t>
    </r>
    <r>
      <rPr>
        <b/>
        <i/>
        <sz val="16"/>
        <color rgb="FF000000"/>
        <rFont val="Arial"/>
        <family val="2"/>
      </rPr>
      <t>RADsequencing folder]</t>
    </r>
    <r>
      <rPr>
        <i/>
        <sz val="16"/>
        <color rgb="FF000000"/>
        <rFont val="Arial"/>
        <family val="2"/>
      </rPr>
      <t xml:space="preserve"> </t>
    </r>
    <r>
      <rPr>
        <sz val="16"/>
        <color rgb="FF000000"/>
        <rFont val="Arial"/>
        <family val="2"/>
      </rPr>
      <t>and edit the fields shaded in green to suit your experiment.  Note that annealed adapters are assumed to be at a 4uM (4 pmol/ul) concentration, or a 10-fold dilution of the adapter annealing reaction above. Adapters diluted and aliquotted per step 3 in “Adapter annealing” will already be at this concentration; if a different annealed adapter stock concentration is used, edit values in row 16 of this spreadsheet accordingly.</t>
    </r>
    <r>
      <rPr>
        <b/>
        <sz val="16"/>
        <color rgb="FF000000"/>
        <rFont val="Arial"/>
        <family val="2"/>
      </rPr>
      <t xml:space="preserve"> (This sounds more complicated than it needs to be. You will now have Qubit values for all your samples. In cell B3, enter the lowest concentration value of all your samples [this will make downstream work a lot easier]. Note that this value is in micrograms. Change values in B14 and C14 to 1. Leave B16 and C16 at 4, unless you’ve changed the concentration of adaptors you previously annealed. Because you apply adaptors across plate rows, enter 13 into cell B18, enough for 12 samples and slop. Change the value in B12, between 2-10, so that your value in B19 is near a whole number, which makes it easier for pipetting. Because Msp1 will be applied to all samples in the plate, you can put 98 in cell C18.)</t>
    </r>
  </si>
  <si>
    <t>NEW PLATE ORDER DNA VOL (ng/μl) FOR 8 DIFFERENT P1 ADAPTERS</t>
  </si>
  <si>
    <t>P1 ADAPTERS</t>
  </si>
  <si>
    <t>GCATG</t>
  </si>
  <si>
    <t>AACCA</t>
  </si>
  <si>
    <t>CGATC</t>
  </si>
  <si>
    <t>TCGAT</t>
  </si>
  <si>
    <t>TGCAT</t>
  </si>
  <si>
    <t>CAACC</t>
  </si>
  <si>
    <t>GGTTG</t>
  </si>
  <si>
    <t>AAGGA</t>
  </si>
  <si>
    <t>1st Column Set</t>
  </si>
  <si>
    <t>Input appropriate values in green shaded fields</t>
  </si>
  <si>
    <t>Total Mass DNA (ng)</t>
  </si>
  <si>
    <t>DNA Conc. (ng/ul)</t>
  </si>
  <si>
    <t>Rank</t>
  </si>
  <si>
    <t>Fold Excess above highest conc. based on lowest conc. (ng)</t>
  </si>
  <si>
    <t>HIGHEST</t>
  </si>
  <si>
    <t>LOWEST</t>
  </si>
  <si>
    <t>enzyme name at each end</t>
  </si>
  <si>
    <t>SbfI</t>
  </si>
  <si>
    <t>P1</t>
  </si>
  <si>
    <t>P2</t>
  </si>
  <si>
    <t>Initial DNA mass (ug)</t>
  </si>
  <si>
    <t>mass (ug) of double-digested genomic DNA in ligation</t>
  </si>
  <si>
    <t>cut frequency (bp)</t>
  </si>
  <si>
    <t>average distance between sites for each enzyme (from genome sequence or single digest fragment distribution)</t>
  </si>
  <si>
    <t>fragment mass (g/mole)</t>
  </si>
  <si>
    <t>sample mass (g)</t>
  </si>
  <si>
    <t>fragments/sample (moles)</t>
  </si>
  <si>
    <t>ends/sample (moles)</t>
  </si>
  <si>
    <t>ends/sample (pmoles)</t>
  </si>
  <si>
    <t>target adapter fold excess</t>
  </si>
  <si>
    <t>molar excess of adapter to genomic DNA ends</t>
  </si>
  <si>
    <t>target adapter/sample (pmoles)</t>
  </si>
  <si>
    <t>target adapter volume/rxn (ul)</t>
  </si>
  <si>
    <t>desired amount of working adapter stock to add to ligation rxn</t>
  </si>
  <si>
    <t>adapter working conc (pmol/ul)</t>
  </si>
  <si>
    <t>annealed adapter conc (pmol/ul)</t>
  </si>
  <si>
    <t>concentration of annealed adapter stock</t>
  </si>
  <si>
    <t>fold dilution to working stock</t>
  </si>
  <si>
    <t>volume of working stock to make (ul)</t>
  </si>
  <si>
    <t>desired volume of working adapter stock plus slop</t>
  </si>
  <si>
    <t>annealed adapter stock (ul)</t>
  </si>
  <si>
    <t>THESE VALUES USED FOR MASTER MIX</t>
  </si>
  <si>
    <t>1x annealing buffer (ul)</t>
  </si>
  <si>
    <t>working stock to add to ligation (ul)</t>
  </si>
  <si>
    <t>BARCODE ADAPTER MASTER MIX</t>
  </si>
  <si>
    <t>P2 Adapter Master Mixes</t>
  </si>
  <si>
    <t>T4 Ligase Master Mix</t>
  </si>
  <si>
    <t>8 Diff. P1 Adapters Master Mixes</t>
  </si>
  <si>
    <t xml:space="preserve">THERMOCYCLER </t>
  </si>
  <si>
    <t xml:space="preserve">P2 samples = </t>
  </si>
  <si>
    <t xml:space="preserve">T4 samples = </t>
  </si>
  <si>
    <t xml:space="preserve">P1 samples = </t>
  </si>
  <si>
    <t>Time (min.)</t>
  </si>
  <si>
    <t>cool by 2 until room temp.</t>
  </si>
  <si>
    <t>n</t>
  </si>
  <si>
    <t>Anneal. P2 Adapt. 4μM</t>
  </si>
  <si>
    <t>T4 Ligase</t>
  </si>
  <si>
    <t>Anneal. P1 Adapt. 4μM</t>
  </si>
  <si>
    <t>1X Annealing Buffer</t>
  </si>
  <si>
    <t>T4 Ligase Buffer</t>
  </si>
  <si>
    <t>Values from molarity calculator</t>
  </si>
  <si>
    <t>PROTOCOL: 8 DIFFERENT P1 MASTER MIXES, 1 P2 MASTER MIX, 1 T4 MASTER MIX</t>
  </si>
  <si>
    <r>
      <rPr>
        <u/>
        <sz val="18"/>
        <color theme="1"/>
        <rFont val="Calibri"/>
        <family val="2"/>
        <scheme val="minor"/>
      </rPr>
      <t>MAKE</t>
    </r>
    <r>
      <rPr>
        <sz val="18"/>
        <color theme="1"/>
        <rFont val="Calibri"/>
        <family val="2"/>
        <scheme val="minor"/>
      </rPr>
      <t xml:space="preserve"> </t>
    </r>
    <r>
      <rPr>
        <b/>
        <sz val="18"/>
        <color theme="1"/>
        <rFont val="Calibri"/>
        <family val="2"/>
        <scheme val="minor"/>
      </rPr>
      <t xml:space="preserve">P2 &amp; T4 MASTER MIXES </t>
    </r>
    <r>
      <rPr>
        <sz val="18"/>
        <color theme="1"/>
        <rFont val="Calibri"/>
        <family val="2"/>
        <scheme val="minor"/>
      </rPr>
      <t>IN SEPARATE 1.5mL TUBE</t>
    </r>
  </si>
  <si>
    <r>
      <rPr>
        <u/>
        <sz val="18"/>
        <color theme="1"/>
        <rFont val="Calibri"/>
        <family val="2"/>
        <scheme val="minor"/>
      </rPr>
      <t>COMBINE</t>
    </r>
    <r>
      <rPr>
        <sz val="18"/>
        <color theme="1"/>
        <rFont val="Calibri"/>
        <family val="2"/>
        <scheme val="minor"/>
      </rPr>
      <t xml:space="preserve"> </t>
    </r>
    <r>
      <rPr>
        <b/>
        <sz val="18"/>
        <color theme="1"/>
        <rFont val="Calibri"/>
        <family val="2"/>
        <scheme val="minor"/>
      </rPr>
      <t>P2 + T4 MASTER MIXES TOGETHER</t>
    </r>
    <r>
      <rPr>
        <u/>
        <sz val="18"/>
        <color theme="1"/>
        <rFont val="Calibri"/>
        <family val="2"/>
        <scheme val="minor"/>
      </rPr>
      <t/>
    </r>
  </si>
  <si>
    <r>
      <rPr>
        <u/>
        <sz val="18"/>
        <color theme="1"/>
        <rFont val="Calibri"/>
        <family val="2"/>
        <scheme val="minor"/>
      </rPr>
      <t>MAKE</t>
    </r>
    <r>
      <rPr>
        <sz val="18"/>
        <color theme="1"/>
        <rFont val="Calibri"/>
        <family val="2"/>
        <scheme val="minor"/>
      </rPr>
      <t xml:space="preserve"> </t>
    </r>
    <r>
      <rPr>
        <b/>
        <sz val="18"/>
        <color theme="1"/>
        <rFont val="Calibri"/>
        <family val="2"/>
        <scheme val="minor"/>
      </rPr>
      <t>8 DIFF. P1 MASTER MIXES</t>
    </r>
    <r>
      <rPr>
        <sz val="18"/>
        <color theme="1"/>
        <rFont val="Calibri"/>
        <family val="2"/>
        <scheme val="minor"/>
      </rPr>
      <t xml:space="preserve"> FOR EACH </t>
    </r>
    <r>
      <rPr>
        <b/>
        <sz val="18"/>
        <color theme="1"/>
        <rFont val="Calibri"/>
        <family val="2"/>
        <scheme val="minor"/>
      </rPr>
      <t>4μM P1 ADAPTER</t>
    </r>
    <r>
      <rPr>
        <sz val="18"/>
        <color theme="1"/>
        <rFont val="Calibri"/>
        <family val="2"/>
        <scheme val="minor"/>
      </rPr>
      <t xml:space="preserve"> IN SEPARATE TUBES</t>
    </r>
  </si>
  <si>
    <r>
      <t xml:space="preserve">ADD </t>
    </r>
    <r>
      <rPr>
        <b/>
        <sz val="18"/>
        <color theme="1"/>
        <rFont val="Calibri"/>
        <family val="2"/>
        <scheme val="minor"/>
      </rPr>
      <t>COMBINED 7μL OF MASTER MIX</t>
    </r>
    <r>
      <rPr>
        <sz val="18"/>
        <color theme="1"/>
        <rFont val="Calibri"/>
        <family val="2"/>
        <scheme val="minor"/>
      </rPr>
      <t>/SAMPLE WITH ~</t>
    </r>
    <r>
      <rPr>
        <b/>
        <sz val="18"/>
        <color theme="1"/>
        <rFont val="Calibri"/>
        <family val="2"/>
        <scheme val="minor"/>
      </rPr>
      <t>33μl DIGESTED DNA</t>
    </r>
  </si>
  <si>
    <t>INCUBATE ON THERMOCYCLER</t>
  </si>
  <si>
    <t>P2 MM</t>
  </si>
  <si>
    <t>T4 MM</t>
  </si>
  <si>
    <t>=</t>
  </si>
  <si>
    <t>P2 + T4 MASTER MIX</t>
  </si>
  <si>
    <t>P2+T4 MM</t>
  </si>
  <si>
    <t>P1 MM</t>
  </si>
  <si>
    <t>P1+P2+T4 MM</t>
  </si>
  <si>
    <t>POOL SAMPLES</t>
  </si>
  <si>
    <t>Pooling prior to size selection [TG: pool 8 unique barcodes (96 samples = 12 unique pooled libraries)]</t>
  </si>
  <si>
    <r>
      <t xml:space="preserve">1.   Based on the total amount of pre-ligation genomic DNA in each sample, combine equal amounts of ligated DNA from each sample to create a pool of individuals that has a total concentration ≤ 15ug (if samples are standardized per step 1 of “Adapter ligation” above </t>
    </r>
    <r>
      <rPr>
        <b/>
        <i/>
        <sz val="18"/>
        <color rgb="FF000000"/>
        <rFont val="Calibri"/>
        <family val="2"/>
        <scheme val="minor"/>
      </rPr>
      <t>(which you hopefully did earlier…</t>
    </r>
    <r>
      <rPr>
        <i/>
        <sz val="18"/>
        <color rgb="FF000000"/>
        <rFont val="Calibri"/>
        <family val="2"/>
        <scheme val="minor"/>
      </rPr>
      <t>), this is achieved by pooling equal volumes).</t>
    </r>
  </si>
  <si>
    <r>
      <t xml:space="preserve">2.   Clean pools or pooled aliquots following the standard Ampure XP bead protocol using a 1.5x ratio of bead solution (e.g. for 320ul aliquots use 480ul beads). </t>
    </r>
    <r>
      <rPr>
        <b/>
        <i/>
        <sz val="18"/>
        <color rgb="FF000000"/>
        <rFont val="Calibri"/>
        <family val="2"/>
        <scheme val="minor"/>
      </rPr>
      <t xml:space="preserve">(480uL beads per pool) </t>
    </r>
    <r>
      <rPr>
        <i/>
        <sz val="18"/>
        <color rgb="FF000000"/>
        <rFont val="Calibri"/>
        <family val="2"/>
        <scheme val="minor"/>
      </rPr>
      <t>This lower bead ratio will efficiently remove short DNA fragments such as unligated adapters and adapter-adapter ligation products.</t>
    </r>
  </si>
  <si>
    <r>
      <t xml:space="preserve">3. </t>
    </r>
    <r>
      <rPr>
        <b/>
        <i/>
        <sz val="18"/>
        <color rgb="FF000000"/>
        <rFont val="Calibri"/>
        <family val="2"/>
        <scheme val="minor"/>
      </rPr>
      <t xml:space="preserve">[TG: I recommend a second 1.5x Ampure XP cleanup to further eliminate adapters and adapter-adapter dimers.] (At the end of the first bead separation, use 50 uL Qiagen EB (AE) buffer for elution.) </t>
    </r>
    <r>
      <rPr>
        <i/>
        <sz val="18"/>
        <color rgb="FF000000"/>
        <rFont val="Calibri"/>
        <family val="2"/>
        <scheme val="minor"/>
      </rPr>
      <t>Elute this final cleanup in 30ul Qiagen buffer EB, the maximum input volume for the Pippin Prep.</t>
    </r>
  </si>
  <si>
    <t>POOL 1</t>
  </si>
  <si>
    <t>POOL 2</t>
  </si>
  <si>
    <t>POOL 3</t>
  </si>
  <si>
    <t>POOL 4</t>
  </si>
  <si>
    <t>POOL 5</t>
  </si>
  <si>
    <t>POOL 6</t>
  </si>
  <si>
    <t>POOL 7</t>
  </si>
  <si>
    <t>POOL 8</t>
  </si>
  <si>
    <t>POOL 9</t>
  </si>
  <si>
    <t>POOL 10</t>
  </si>
  <si>
    <t>POOL 11</t>
  </si>
  <si>
    <t>POOL 12</t>
  </si>
  <si>
    <t>SAMPLE</t>
  </si>
  <si>
    <t>TEST St. #2</t>
  </si>
  <si>
    <r>
      <t xml:space="preserve">To add Illumina flowcell annealing sequences, </t>
    </r>
    <r>
      <rPr>
        <b/>
        <sz val="20"/>
        <color theme="1"/>
        <rFont val="Calibri"/>
        <family val="2"/>
        <scheme val="minor"/>
      </rPr>
      <t xml:space="preserve">multiplexing indices and sequencing primer annealing regions to all fragments, </t>
    </r>
    <r>
      <rPr>
        <sz val="20"/>
        <color theme="1"/>
        <rFont val="Calibri"/>
        <family val="2"/>
        <scheme val="minor"/>
      </rPr>
      <t>and to increase concentrations of sequencing libraries, we perform a PCR amplification with a Phusion™ Polymerase kit. For large-scale combinatorial multiplexing of samples, we include a set of 12 different PCR Primer 2 sequences. Each of these primers will add a unique index sequence to all fragments in the PCR. Therefore, it is possible to uniquely label 96 individuals [8 (barcodes) x 12 (indices)], to combine in a single lane of sequencing.</t>
    </r>
  </si>
  <si>
    <t>PCR ILLUMINA SEQUENCING LIBRARIES</t>
  </si>
  <si>
    <r>
      <t>TAKE</t>
    </r>
    <r>
      <rPr>
        <b/>
        <sz val="18"/>
        <color rgb="FF000000"/>
        <rFont val="Calibri"/>
        <family val="2"/>
        <scheme val="minor"/>
      </rPr>
      <t xml:space="preserve"> ADAPTERS </t>
    </r>
    <r>
      <rPr>
        <sz val="18"/>
        <color rgb="FF000000"/>
        <rFont val="Calibri"/>
        <family val="2"/>
        <scheme val="minor"/>
      </rPr>
      <t>OUT FROM ADAPTERS BOX (FUJITA) AND PHUSION TAQ REAGENTS (EXCEPT TAQ) FROM FREEZER TO DEFROST</t>
    </r>
  </si>
  <si>
    <t>PCR AMPLIFICATION ILLUMINA INDEX</t>
  </si>
  <si>
    <t xml:space="preserve">Qubit ~40μl  Size-Selected DNA ng/μL Apr2014 </t>
  </si>
  <si>
    <t>Targeted Total Amount of Size-Selected DNA (5-10 ng)</t>
  </si>
  <si>
    <t xml:space="preserve">ADD Size-Selected DNA vol (μl) for PCR Amp </t>
  </si>
  <si>
    <t>ADD H2O vol  (μl) for PCR Amp</t>
  </si>
  <si>
    <t>ADD PCR 1 (μl) Master Mix</t>
  </si>
  <si>
    <t>ADD Unique PCR 2 Index (μl) to each Pool</t>
  </si>
  <si>
    <t>Total Reaction Volume (μl)</t>
  </si>
  <si>
    <t>PCR Primer 2</t>
  </si>
  <si>
    <t>LABEL NEW 0.2mL STRIP TUBES (1-12)</t>
  </si>
  <si>
    <r>
      <t xml:space="preserve">MAKE </t>
    </r>
    <r>
      <rPr>
        <b/>
        <sz val="18"/>
        <color theme="1"/>
        <rFont val="Calibri"/>
        <family val="2"/>
        <scheme val="minor"/>
      </rPr>
      <t xml:space="preserve">PCR1 </t>
    </r>
    <r>
      <rPr>
        <sz val="18"/>
        <color theme="1"/>
        <rFont val="Calibri"/>
        <family val="2"/>
        <scheme val="minor"/>
      </rPr>
      <t>MASTER MIX FOR 12 POOLS</t>
    </r>
  </si>
  <si>
    <t>PCR 1 MASTER MIX</t>
  </si>
  <si>
    <t>SAMPLES =</t>
  </si>
  <si>
    <t>ATCACG</t>
  </si>
  <si>
    <t xml:space="preserve">SLOP = </t>
  </si>
  <si>
    <t>CGATGT</t>
  </si>
  <si>
    <t xml:space="preserve">TOTAL = </t>
  </si>
  <si>
    <t>TTAGGC</t>
  </si>
  <si>
    <t>TGACCA</t>
  </si>
  <si>
    <t>PCR PRIMER 1 (10mM)</t>
  </si>
  <si>
    <t>ACAGTG</t>
  </si>
  <si>
    <t>5X PHUSION HF BUFFER</t>
  </si>
  <si>
    <t>GCCAAT</t>
  </si>
  <si>
    <t>DNTP (10mM EACH)</t>
  </si>
  <si>
    <t>CAGATC</t>
  </si>
  <si>
    <t>HF PHUSION TAQ</t>
  </si>
  <si>
    <t>ACTTGA</t>
  </si>
  <si>
    <t>TOTAL MASTER MIX/SAMPLE</t>
  </si>
  <si>
    <t>GATCAG</t>
  </si>
  <si>
    <t>PCR PRIMER 2 (12 UNIQUE)</t>
  </si>
  <si>
    <t>TAGCTT</t>
  </si>
  <si>
    <r>
      <t>TOTAL DNA + H</t>
    </r>
    <r>
      <rPr>
        <b/>
        <vertAlign val="subscript"/>
        <sz val="14"/>
        <color theme="1"/>
        <rFont val="Calibri"/>
        <family val="2"/>
        <scheme val="minor"/>
      </rPr>
      <t>2</t>
    </r>
    <r>
      <rPr>
        <b/>
        <sz val="14"/>
        <color theme="1"/>
        <rFont val="Calibri"/>
        <family val="2"/>
        <scheme val="minor"/>
      </rPr>
      <t>0</t>
    </r>
  </si>
  <si>
    <t>GGCTAC</t>
  </si>
  <si>
    <t>TOTAL REACTION VOLUME</t>
  </si>
  <si>
    <t>CTTGTA</t>
  </si>
  <si>
    <r>
      <t xml:space="preserve">ADD </t>
    </r>
    <r>
      <rPr>
        <b/>
        <sz val="18"/>
        <color theme="1"/>
        <rFont val="Calibri"/>
        <family val="2"/>
        <scheme val="minor"/>
      </rPr>
      <t xml:space="preserve">13.5μL MASTER MIX </t>
    </r>
    <r>
      <rPr>
        <sz val="18"/>
        <color theme="1"/>
        <rFont val="Calibri"/>
        <family val="2"/>
        <scheme val="minor"/>
      </rPr>
      <t>TO EACH TUBE</t>
    </r>
  </si>
  <si>
    <r>
      <t>ADD</t>
    </r>
    <r>
      <rPr>
        <b/>
        <sz val="18"/>
        <color theme="1"/>
        <rFont val="Calibri"/>
        <family val="2"/>
        <scheme val="minor"/>
      </rPr>
      <t xml:space="preserve"> 34.5μL TOTAL DNA </t>
    </r>
    <r>
      <rPr>
        <sz val="18"/>
        <color theme="1"/>
        <rFont val="Calibri"/>
        <family val="2"/>
        <scheme val="minor"/>
      </rPr>
      <t>+</t>
    </r>
    <r>
      <rPr>
        <b/>
        <sz val="18"/>
        <color theme="1"/>
        <rFont val="Calibri"/>
        <family val="2"/>
        <scheme val="minor"/>
      </rPr>
      <t xml:space="preserve"> H</t>
    </r>
    <r>
      <rPr>
        <b/>
        <vertAlign val="subscript"/>
        <sz val="18"/>
        <color theme="1"/>
        <rFont val="Calibri"/>
        <family val="2"/>
        <scheme val="minor"/>
      </rPr>
      <t>2</t>
    </r>
    <r>
      <rPr>
        <b/>
        <sz val="18"/>
        <color theme="1"/>
        <rFont val="Calibri"/>
        <family val="2"/>
        <scheme val="minor"/>
      </rPr>
      <t>0</t>
    </r>
    <r>
      <rPr>
        <sz val="18"/>
        <color theme="1"/>
        <rFont val="Calibri"/>
        <family val="2"/>
        <scheme val="minor"/>
      </rPr>
      <t xml:space="preserve"> TO EACH TUBE</t>
    </r>
  </si>
  <si>
    <r>
      <t xml:space="preserve">ADD </t>
    </r>
    <r>
      <rPr>
        <b/>
        <sz val="18"/>
        <color rgb="FF000000"/>
        <rFont val="Calibri"/>
        <family val="2"/>
        <scheme val="minor"/>
      </rPr>
      <t xml:space="preserve">2μL OF APPROPRIATE PCR PRIMER 2 (10mM) </t>
    </r>
    <r>
      <rPr>
        <sz val="18"/>
        <color rgb="FF000000"/>
        <rFont val="Calibri"/>
        <family val="2"/>
        <scheme val="minor"/>
      </rPr>
      <t>TO EACH TUBE</t>
    </r>
  </si>
  <si>
    <t>VORTEX, SPIN DOWN</t>
  </si>
  <si>
    <r>
      <t xml:space="preserve">PCR </t>
    </r>
    <r>
      <rPr>
        <b/>
        <sz val="18"/>
        <color theme="1"/>
        <rFont val="Calibri"/>
        <family val="2"/>
        <scheme val="minor"/>
      </rPr>
      <t xml:space="preserve">TOTAL REACTION EQUALS 50μL </t>
    </r>
    <r>
      <rPr>
        <sz val="18"/>
        <color theme="1"/>
        <rFont val="Calibri"/>
        <family val="2"/>
        <scheme val="minor"/>
      </rPr>
      <t>IN THERMOCYCLER</t>
    </r>
  </si>
  <si>
    <t>Temp (°C )</t>
  </si>
  <si>
    <t>Time (MIN.)</t>
  </si>
  <si>
    <t>TAKE OFF THERMOCYCLER</t>
  </si>
  <si>
    <r>
      <t xml:space="preserve">TOTAL DNA </t>
    </r>
    <r>
      <rPr>
        <b/>
        <sz val="18"/>
        <color theme="1"/>
        <rFont val="Calibri"/>
        <family val="2"/>
        <scheme val="minor"/>
      </rPr>
      <t xml:space="preserve">EQUALS 50μL </t>
    </r>
  </si>
  <si>
    <t>QUBIT ASSAY - PCR ENRICHED DNA</t>
  </si>
  <si>
    <t>Qubit DNA ~40μl  Post-PCR Enrich. (ng/μL)</t>
  </si>
  <si>
    <t>Total DNA ~40μl  Post-PCR Enrich.  (ng)</t>
  </si>
  <si>
    <t xml:space="preserve">Run cleaned samples on an Agilent BioAnalyzer to quantify molarity and final library fragment size distribution. </t>
  </si>
  <si>
    <t>QUANTIFY MOLARITY AND FINAL LIBRARY FRAGMENT SIZE ON AGILENT 2200 TAPESTATION</t>
  </si>
  <si>
    <t>QB3 LABEL</t>
  </si>
  <si>
    <t xml:space="preserve">Agilent BioAnalyzer Peak around ~460 bp </t>
  </si>
  <si>
    <t>Agilent BioAnalyzer Peak Conc. (pg/μL)</t>
  </si>
  <si>
    <t>Agilent BioAnalyzer Peak Molarity (pmol/L)</t>
  </si>
  <si>
    <t>QB3: FOR SUBMITTING MULTIPLEXED LIBRARIES AS SEPARATE TUBES</t>
  </si>
  <si>
    <r>
      <rPr>
        <u/>
        <sz val="18"/>
        <color theme="1"/>
        <rFont val="Calibri"/>
        <family val="2"/>
        <scheme val="minor"/>
      </rPr>
      <t>ONE SIGNED COPY</t>
    </r>
    <r>
      <rPr>
        <sz val="18"/>
        <color theme="1"/>
        <rFont val="Calibri"/>
        <family val="2"/>
        <scheme val="minor"/>
      </rPr>
      <t xml:space="preserve"> OF OUR CURRENT </t>
    </r>
    <r>
      <rPr>
        <b/>
        <sz val="18"/>
        <color theme="1"/>
        <rFont val="Calibri"/>
        <family val="2"/>
        <scheme val="minor"/>
      </rPr>
      <t>SEQUENCING SUBMISSION FORM</t>
    </r>
  </si>
  <si>
    <r>
      <rPr>
        <u/>
        <sz val="18"/>
        <color theme="1"/>
        <rFont val="Calibri"/>
        <family val="2"/>
        <scheme val="minor"/>
      </rPr>
      <t>EMAILED</t>
    </r>
    <r>
      <rPr>
        <sz val="18"/>
        <color theme="1"/>
        <rFont val="Calibri"/>
        <family val="2"/>
        <scheme val="minor"/>
      </rPr>
      <t xml:space="preserve"> OR </t>
    </r>
    <r>
      <rPr>
        <u/>
        <sz val="18"/>
        <color theme="1"/>
        <rFont val="Calibri"/>
        <family val="2"/>
        <scheme val="minor"/>
      </rPr>
      <t>HARD-COPY</t>
    </r>
    <r>
      <rPr>
        <sz val="18"/>
        <color theme="1"/>
        <rFont val="Calibri"/>
        <family val="2"/>
        <scheme val="minor"/>
      </rPr>
      <t xml:space="preserve"> OF </t>
    </r>
    <r>
      <rPr>
        <b/>
        <sz val="18"/>
        <color theme="1"/>
        <rFont val="Calibri"/>
        <family val="2"/>
        <scheme val="minor"/>
      </rPr>
      <t>BIOANALYER TRACES FOR THE INDIVIDUAL LIBRARIES</t>
    </r>
    <r>
      <rPr>
        <sz val="18"/>
        <color theme="1"/>
        <rFont val="Calibri"/>
        <family val="2"/>
        <scheme val="minor"/>
      </rPr>
      <t xml:space="preserve"> OR BIOANALYZER TRACES REQUESTED</t>
    </r>
  </si>
  <si>
    <r>
      <rPr>
        <u/>
        <sz val="18"/>
        <color theme="1"/>
        <rFont val="Calibri"/>
        <family val="2"/>
        <scheme val="minor"/>
      </rPr>
      <t>EXCEL SHEET</t>
    </r>
    <r>
      <rPr>
        <sz val="18"/>
        <color theme="1"/>
        <rFont val="Calibri"/>
        <family val="2"/>
        <scheme val="minor"/>
      </rPr>
      <t xml:space="preserve"> OR TABLE WITH </t>
    </r>
    <r>
      <rPr>
        <b/>
        <sz val="18"/>
        <color theme="1"/>
        <rFont val="Calibri"/>
        <family val="2"/>
        <scheme val="minor"/>
      </rPr>
      <t>SAMPLE NAMES AND INDEXES LISTED</t>
    </r>
  </si>
  <si>
    <r>
      <rPr>
        <u/>
        <sz val="18"/>
        <color theme="1"/>
        <rFont val="Calibri"/>
        <family val="2"/>
        <scheme val="minor"/>
      </rPr>
      <t>EXCEL SHEET</t>
    </r>
    <r>
      <rPr>
        <sz val="18"/>
        <color theme="1"/>
        <rFont val="Calibri"/>
        <family val="2"/>
        <scheme val="minor"/>
      </rPr>
      <t xml:space="preserve"> OF </t>
    </r>
    <r>
      <rPr>
        <b/>
        <sz val="18"/>
        <color theme="1"/>
        <rFont val="Calibri"/>
        <family val="2"/>
        <scheme val="minor"/>
      </rPr>
      <t>QUBIT ng/μL</t>
    </r>
    <r>
      <rPr>
        <sz val="18"/>
        <color theme="1"/>
        <rFont val="Calibri"/>
        <family val="2"/>
        <scheme val="minor"/>
      </rPr>
      <t xml:space="preserve"> (OPTIONAL IF YOU WANT TO AVOID ADDITIONAL QUBIT QUANTITATION COSTS)</t>
    </r>
  </si>
  <si>
    <r>
      <rPr>
        <b/>
        <sz val="18"/>
        <color theme="1"/>
        <rFont val="Calibri"/>
        <family val="2"/>
        <scheme val="minor"/>
      </rPr>
      <t>SAMPLES</t>
    </r>
    <r>
      <rPr>
        <sz val="18"/>
        <color theme="1"/>
        <rFont val="Calibri"/>
        <family val="2"/>
        <scheme val="minor"/>
      </rPr>
      <t xml:space="preserve"> IN </t>
    </r>
    <r>
      <rPr>
        <b/>
        <sz val="18"/>
        <color theme="1"/>
        <rFont val="Calibri"/>
        <family val="2"/>
        <scheme val="minor"/>
      </rPr>
      <t>1.5ML LOW-BINDING TUBES</t>
    </r>
    <r>
      <rPr>
        <sz val="18"/>
        <color theme="1"/>
        <rFont val="Calibri"/>
        <family val="2"/>
        <scheme val="minor"/>
      </rPr>
      <t xml:space="preserve"> </t>
    </r>
    <r>
      <rPr>
        <b/>
        <sz val="18"/>
        <color theme="1"/>
        <rFont val="Calibri"/>
        <family val="2"/>
        <scheme val="minor"/>
      </rPr>
      <t>(10UL OF 10NM)</t>
    </r>
    <r>
      <rPr>
        <sz val="18"/>
        <color theme="1"/>
        <rFont val="Calibri"/>
        <family val="2"/>
        <scheme val="minor"/>
      </rPr>
      <t xml:space="preserve"> </t>
    </r>
    <r>
      <rPr>
        <u/>
        <sz val="18"/>
        <color theme="1"/>
        <rFont val="Calibri"/>
        <family val="2"/>
        <scheme val="minor"/>
      </rPr>
      <t>WRAPPED</t>
    </r>
    <r>
      <rPr>
        <sz val="18"/>
        <color theme="1"/>
        <rFont val="Calibri"/>
        <family val="2"/>
        <scheme val="minor"/>
      </rPr>
      <t xml:space="preserve"> </t>
    </r>
    <r>
      <rPr>
        <b/>
        <sz val="18"/>
        <color theme="1"/>
        <rFont val="Calibri"/>
        <family val="2"/>
        <scheme val="minor"/>
      </rPr>
      <t>IN PARAFILM</t>
    </r>
    <r>
      <rPr>
        <sz val="18"/>
        <color theme="1"/>
        <rFont val="Calibri"/>
        <family val="2"/>
        <scheme val="minor"/>
      </rPr>
      <t xml:space="preserve">; </t>
    </r>
    <r>
      <rPr>
        <u/>
        <sz val="18"/>
        <color theme="1"/>
        <rFont val="Calibri"/>
        <family val="2"/>
        <scheme val="minor"/>
      </rPr>
      <t>SAMPLE NAMES LABELED</t>
    </r>
    <r>
      <rPr>
        <sz val="18"/>
        <color theme="1"/>
        <rFont val="Calibri"/>
        <family val="2"/>
        <scheme val="minor"/>
      </rPr>
      <t xml:space="preserve"> ON THE TOP OF THE TUBES (</t>
    </r>
    <r>
      <rPr>
        <b/>
        <sz val="18"/>
        <color theme="1"/>
        <rFont val="Calibri"/>
        <family val="2"/>
        <scheme val="minor"/>
      </rPr>
      <t>PI INITIALS, YOUR INITIALS, NUMBER, EX: DRMC001</t>
    </r>
    <r>
      <rPr>
        <sz val="18"/>
        <color theme="1"/>
        <rFont val="Calibri"/>
        <family val="2"/>
        <scheme val="minor"/>
      </rPr>
      <t>)</t>
    </r>
  </si>
  <si>
    <r>
      <t xml:space="preserve">PLEASE </t>
    </r>
    <r>
      <rPr>
        <u/>
        <sz val="18"/>
        <color theme="1"/>
        <rFont val="Calibri"/>
        <family val="2"/>
        <scheme val="minor"/>
      </rPr>
      <t>NAME YOUR SAMPLES</t>
    </r>
    <r>
      <rPr>
        <sz val="18"/>
        <color theme="1"/>
        <rFont val="Calibri"/>
        <family val="2"/>
        <scheme val="minor"/>
      </rPr>
      <t xml:space="preserve"> WITH THE </t>
    </r>
    <r>
      <rPr>
        <u/>
        <sz val="18"/>
        <color theme="1"/>
        <rFont val="Calibri"/>
        <family val="2"/>
        <scheme val="minor"/>
      </rPr>
      <t>SAME BASE NAME</t>
    </r>
    <r>
      <rPr>
        <sz val="18"/>
        <color theme="1"/>
        <rFont val="Calibri"/>
        <family val="2"/>
        <scheme val="minor"/>
      </rPr>
      <t xml:space="preserve"> (</t>
    </r>
    <r>
      <rPr>
        <b/>
        <sz val="18"/>
        <color theme="1"/>
        <rFont val="Calibri"/>
        <family val="2"/>
        <scheme val="minor"/>
      </rPr>
      <t>PI INITIALS, YOUR INITIALS, NUMBER, EX: DRMC001) FOLLOWED BY A LETTER (A-Z). [DRMC001A, DRMC001B, DRMC002A, DRMC002B WOULD BE TWO LANES OF SAMPLES WITH TWO SAMPLES PER LANE</t>
    </r>
    <r>
      <rPr>
        <sz val="18"/>
        <color theme="1"/>
        <rFont val="Calibri"/>
        <family val="2"/>
        <scheme val="minor"/>
      </rPr>
      <t xml:space="preserve">]
</t>
    </r>
  </si>
  <si>
    <r>
      <rPr>
        <u/>
        <sz val="18"/>
        <color theme="1"/>
        <rFont val="Calibri"/>
        <family val="2"/>
        <scheme val="minor"/>
      </rPr>
      <t>WE CHARGE FOR ADDITIONAL QUBIT AND QPCR</t>
    </r>
    <r>
      <rPr>
        <sz val="18"/>
        <color theme="1"/>
        <rFont val="Calibri"/>
        <family val="2"/>
        <scheme val="minor"/>
      </rPr>
      <t xml:space="preserve"> REQUIRED BY MULTIPLEXED SAMPLES SUBMITTED IN SEPARATE TUBES.</t>
    </r>
  </si>
  <si>
    <t>SHIPPING SAMPLES TO GSL</t>
  </si>
  <si>
    <r>
      <t xml:space="preserve">PLEASE </t>
    </r>
    <r>
      <rPr>
        <b/>
        <u/>
        <sz val="18"/>
        <color theme="1"/>
        <rFont val="Calibri"/>
        <family val="2"/>
        <scheme val="minor"/>
      </rPr>
      <t xml:space="preserve">SHIP YOUR SAMPLES ON DRY ICE OVERNIGHT </t>
    </r>
    <r>
      <rPr>
        <sz val="18"/>
        <color theme="1"/>
        <rFont val="Calibri"/>
        <family val="2"/>
        <scheme val="minor"/>
      </rPr>
      <t xml:space="preserve">TO THE </t>
    </r>
    <r>
      <rPr>
        <u/>
        <sz val="18"/>
        <color theme="1"/>
        <rFont val="Calibri"/>
        <family val="2"/>
        <scheme val="minor"/>
      </rPr>
      <t>FOLLOWING ADDRESS</t>
    </r>
    <r>
      <rPr>
        <sz val="18"/>
        <color theme="1"/>
        <rFont val="Calibri"/>
        <family val="2"/>
        <scheme val="minor"/>
      </rPr>
      <t>:</t>
    </r>
  </si>
  <si>
    <t>MINYONG CHUNG</t>
  </si>
  <si>
    <t>UCB-QB3-GSL</t>
  </si>
  <si>
    <t>B206 STANLEY HALL</t>
  </si>
  <si>
    <t>BERKELEY, CA 94720-3220</t>
  </si>
  <si>
    <t>(510) 666-3372</t>
  </si>
  <si>
    <r>
      <t xml:space="preserve">IF YOU HAVE ANY QUESTIONS REGARDING SAMPLE SUBMISSION FOR SEQUENCING, PLEASE CONTACT </t>
    </r>
    <r>
      <rPr>
        <b/>
        <sz val="18"/>
        <color theme="1"/>
        <rFont val="Calibri"/>
        <family val="2"/>
        <scheme val="minor"/>
      </rPr>
      <t>MINYONG CHUNG</t>
    </r>
    <r>
      <rPr>
        <sz val="18"/>
        <color theme="1"/>
        <rFont val="Calibri"/>
        <family val="2"/>
        <scheme val="minor"/>
      </rPr>
      <t xml:space="preserve">, </t>
    </r>
    <r>
      <rPr>
        <b/>
        <sz val="18"/>
        <color theme="1"/>
        <rFont val="Calibri"/>
        <family val="2"/>
        <scheme val="minor"/>
      </rPr>
      <t>MINYONGIS@BERKELEY.EDU, 510.666.3372</t>
    </r>
    <r>
      <rPr>
        <sz val="18"/>
        <color theme="1"/>
        <rFont val="Calibri"/>
        <family val="2"/>
        <scheme val="minor"/>
      </rPr>
      <t>.</t>
    </r>
  </si>
  <si>
    <t>TAPE STATION THUMBNAIL IMAGES HERE</t>
  </si>
  <si>
    <t>TAPE STATION GEL IMAGE HERE</t>
  </si>
  <si>
    <r>
      <t>x</t>
    </r>
    <r>
      <rPr>
        <sz val="18"/>
        <color rgb="FFFF0000"/>
        <rFont val="Calibri"/>
        <family val="2"/>
        <scheme val="minor"/>
      </rPr>
      <t>11</t>
    </r>
  </si>
  <si>
    <t>LIGATION MOLARITY CALCULATOR (Uses Highest Conc. For Calculations KLE)</t>
  </si>
  <si>
    <t>KLE001A</t>
  </si>
  <si>
    <t>KLE001B</t>
  </si>
  <si>
    <t>KLE001C</t>
  </si>
  <si>
    <t>KLE001D</t>
  </si>
  <si>
    <t>KLE001E</t>
  </si>
  <si>
    <t>KLE001F</t>
  </si>
  <si>
    <t>KLE001G</t>
  </si>
  <si>
    <t>KLE001H</t>
  </si>
  <si>
    <t>KLE001I</t>
  </si>
  <si>
    <t>KLE001J</t>
  </si>
  <si>
    <t>KLE001K</t>
  </si>
  <si>
    <t>KLE001L</t>
  </si>
  <si>
    <t>Prep No.</t>
  </si>
  <si>
    <t>uL Needed (500ng/uL)</t>
  </si>
  <si>
    <t>Water to Add</t>
  </si>
  <si>
    <t>Barcode</t>
  </si>
  <si>
    <t>Sample #</t>
  </si>
  <si>
    <t>Illumina Index</t>
  </si>
  <si>
    <t>BARCODE KEY</t>
  </si>
  <si>
    <t>Barcode #</t>
  </si>
  <si>
    <t>Bases</t>
  </si>
  <si>
    <t>Index #</t>
  </si>
  <si>
    <t>ILLUMINA INDEX KEY</t>
  </si>
  <si>
    <t>Pool</t>
  </si>
  <si>
    <t>Pool 1</t>
  </si>
  <si>
    <t>Pool 2</t>
  </si>
  <si>
    <t>Pool 3</t>
  </si>
  <si>
    <t>Pool 4</t>
  </si>
  <si>
    <t>Pool 5</t>
  </si>
  <si>
    <t>Pool 6</t>
  </si>
  <si>
    <t>Pool 7</t>
  </si>
  <si>
    <t>Pool 8</t>
  </si>
  <si>
    <t>Pool 9</t>
  </si>
  <si>
    <t>Pool 10</t>
  </si>
  <si>
    <t>Pool 11</t>
  </si>
  <si>
    <t>Pool 12</t>
  </si>
  <si>
    <t>ng used if not 500</t>
  </si>
  <si>
    <t>Concentration post digestion (ng/ul)</t>
  </si>
  <si>
    <t>Qubit DNA ~40μl  
Post-Pippin (ng/μL)</t>
  </si>
  <si>
    <t>Total DNA ~40μl 
 Post-Pippin (ng)</t>
  </si>
  <si>
    <r>
      <t>&gt;</t>
    </r>
    <r>
      <rPr>
        <sz val="12"/>
        <color rgb="FF000000"/>
        <rFont val="Calibri"/>
        <family val="2"/>
        <scheme val="minor"/>
      </rPr>
      <t xml:space="preserve">5 </t>
    </r>
  </si>
  <si>
    <r>
      <rPr>
        <u/>
        <sz val="18"/>
        <color theme="1"/>
        <rFont val="Calibri"/>
        <family val="2"/>
        <scheme val="minor"/>
      </rPr>
      <t>DIVIDE</t>
    </r>
    <r>
      <rPr>
        <sz val="18"/>
        <color theme="1"/>
        <rFont val="Calibri"/>
        <family val="2"/>
        <scheme val="minor"/>
      </rPr>
      <t xml:space="preserve"> </t>
    </r>
    <r>
      <rPr>
        <b/>
        <sz val="18"/>
        <color theme="1"/>
        <rFont val="Calibri"/>
        <family val="2"/>
        <scheme val="minor"/>
      </rPr>
      <t>COMBINED P2 + T4 MASTER MIX</t>
    </r>
    <r>
      <rPr>
        <sz val="18"/>
        <color theme="1"/>
        <rFont val="Calibri"/>
        <family val="2"/>
        <scheme val="minor"/>
      </rPr>
      <t xml:space="preserve"> BY </t>
    </r>
    <r>
      <rPr>
        <b/>
        <sz val="18"/>
        <color theme="1"/>
        <rFont val="Calibri"/>
        <family val="2"/>
        <scheme val="minor"/>
      </rPr>
      <t>8.5</t>
    </r>
    <r>
      <rPr>
        <sz val="18"/>
        <color theme="1"/>
        <rFont val="Calibri"/>
        <family val="2"/>
        <scheme val="minor"/>
      </rPr>
      <t xml:space="preserve">, </t>
    </r>
    <r>
      <rPr>
        <u/>
        <sz val="18"/>
        <color theme="1"/>
        <rFont val="Calibri"/>
        <family val="2"/>
        <scheme val="minor"/>
      </rPr>
      <t>ADD</t>
    </r>
    <r>
      <rPr>
        <sz val="18"/>
        <color theme="1"/>
        <rFont val="Calibri"/>
        <family val="2"/>
        <scheme val="minor"/>
      </rPr>
      <t xml:space="preserve"> </t>
    </r>
    <r>
      <rPr>
        <b/>
        <sz val="18"/>
        <color theme="1"/>
        <rFont val="Calibri"/>
        <family val="2"/>
        <scheme val="minor"/>
      </rPr>
      <t>1/8</t>
    </r>
    <r>
      <rPr>
        <sz val="18"/>
        <color theme="1"/>
        <rFont val="Calibri"/>
        <family val="2"/>
        <scheme val="minor"/>
      </rPr>
      <t xml:space="preserve"> OF </t>
    </r>
    <r>
      <rPr>
        <b/>
        <sz val="18"/>
        <color theme="1"/>
        <rFont val="Calibri"/>
        <family val="2"/>
        <scheme val="minor"/>
      </rPr>
      <t>COMBINED P2 + T4 MASTER MIX</t>
    </r>
    <r>
      <rPr>
        <sz val="18"/>
        <color theme="1"/>
        <rFont val="Calibri"/>
        <family val="2"/>
        <scheme val="minor"/>
      </rPr>
      <t xml:space="preserve"> TO </t>
    </r>
    <r>
      <rPr>
        <b/>
        <sz val="18"/>
        <color theme="1"/>
        <rFont val="Calibri"/>
        <family val="2"/>
        <scheme val="minor"/>
      </rPr>
      <t>EACH P1 MASTER MIX TUBE</t>
    </r>
  </si>
  <si>
    <t>QUBIT ASSAY - POST-PIPPIN</t>
  </si>
  <si>
    <t>Either sort columns B through E by concentration (column E), or leave in current order if the highest amount is with in ~ 5 ng/ul of the lowest</t>
  </si>
  <si>
    <t>Well</t>
  </si>
  <si>
    <t>Original Pool (column)</t>
  </si>
  <si>
    <t>New Pool (column)</t>
  </si>
  <si>
    <t>Sample No.</t>
  </si>
  <si>
    <t>Post Size Selection ng/ul</t>
  </si>
  <si>
    <t>Post PCR ng/ul</t>
  </si>
  <si>
    <t>Stock Concentration</t>
  </si>
  <si>
    <t>/8.2</t>
  </si>
  <si>
    <t>past_87</t>
  </si>
  <si>
    <t>past_89</t>
  </si>
  <si>
    <t>past_85</t>
  </si>
  <si>
    <t>past_88b</t>
  </si>
  <si>
    <t>past_84</t>
  </si>
  <si>
    <t>past_91</t>
  </si>
  <si>
    <t>past_86</t>
  </si>
  <si>
    <t>past_90</t>
  </si>
  <si>
    <t>past_96</t>
  </si>
  <si>
    <t>past_82</t>
  </si>
  <si>
    <t>past_98</t>
  </si>
  <si>
    <t>past_99</t>
  </si>
  <si>
    <t>past_80</t>
  </si>
  <si>
    <t>past_81</t>
  </si>
  <si>
    <t>past_w11</t>
  </si>
  <si>
    <t>past_w1</t>
  </si>
  <si>
    <t>past_w3</t>
  </si>
  <si>
    <t>past_95</t>
  </si>
  <si>
    <t>enzyme mix</t>
  </si>
  <si>
    <t>PstI-MspI</t>
  </si>
  <si>
    <t>PstI-HpaII</t>
  </si>
  <si>
    <t>Qubit conc ng/ul</t>
  </si>
  <si>
    <t>correction to control</t>
  </si>
  <si>
    <t>Corrected cond ng/ul</t>
  </si>
  <si>
    <t>total DNA</t>
  </si>
  <si>
    <t>enzymes</t>
  </si>
  <si>
    <t>Mean fragment size (bp)</t>
  </si>
  <si>
    <t>Library name</t>
  </si>
  <si>
    <t>JD001_A</t>
  </si>
  <si>
    <t>JD001_B</t>
  </si>
  <si>
    <t>JD001_C</t>
  </si>
  <si>
    <t>JD001_D</t>
  </si>
  <si>
    <t>JD001_E</t>
  </si>
  <si>
    <t>JD001_F</t>
  </si>
  <si>
    <t>JD001_G</t>
  </si>
  <si>
    <t>JD001_H</t>
  </si>
  <si>
    <t>JD001_I</t>
  </si>
  <si>
    <t>JD001_J</t>
  </si>
  <si>
    <t>JD001_K</t>
  </si>
  <si>
    <t>JD001_L</t>
  </si>
  <si>
    <t>Conc. post digestion (ng/ul)</t>
  </si>
  <si>
    <t>****This is not correct, use next sheet for metadata</t>
  </si>
  <si>
    <t>pa1-15</t>
  </si>
  <si>
    <t>pa2-15</t>
  </si>
  <si>
    <t>pa3-15</t>
  </si>
  <si>
    <t>pa5-15</t>
  </si>
  <si>
    <t>pa6-15</t>
  </si>
  <si>
    <t>pa7-15</t>
  </si>
  <si>
    <t>pa8-15</t>
  </si>
  <si>
    <t>pa9-15</t>
  </si>
  <si>
    <t>pa10-15</t>
  </si>
  <si>
    <t>pa11-15</t>
  </si>
  <si>
    <t>pa12-15</t>
  </si>
  <si>
    <t>pa17-15</t>
  </si>
  <si>
    <t>pa18-15</t>
  </si>
  <si>
    <t>pa1-16</t>
  </si>
  <si>
    <t>pa2-16</t>
  </si>
  <si>
    <t>pa3-16</t>
  </si>
  <si>
    <t>pa5-16</t>
  </si>
  <si>
    <t>pa6-16</t>
  </si>
  <si>
    <t>pa7-16</t>
  </si>
  <si>
    <t>pa8-16</t>
  </si>
  <si>
    <t>pa9-16</t>
  </si>
  <si>
    <t>pa10-16</t>
  </si>
  <si>
    <t>pa11-16</t>
  </si>
  <si>
    <t>pa12-16</t>
  </si>
  <si>
    <t>pa17-16</t>
  </si>
  <si>
    <t>pa18-16</t>
  </si>
  <si>
    <t>pa11h-16</t>
  </si>
  <si>
    <t>pa5h-16</t>
  </si>
  <si>
    <t>pa7h-16</t>
  </si>
  <si>
    <t>pa-bl-1</t>
  </si>
  <si>
    <t>pp-bl-1</t>
  </si>
  <si>
    <t>pp-bl-3</t>
  </si>
  <si>
    <t>Ae-B-1</t>
  </si>
  <si>
    <t>Ae-B-2</t>
  </si>
  <si>
    <t>Ae-B-3</t>
  </si>
  <si>
    <t>Ae-G-1</t>
  </si>
  <si>
    <t>Ae-G-2</t>
  </si>
  <si>
    <t>Ae-G-3</t>
  </si>
  <si>
    <t>EPI-3</t>
  </si>
  <si>
    <t>EPI-4</t>
  </si>
  <si>
    <t>EPI-33</t>
  </si>
  <si>
    <t>EPI-34</t>
  </si>
  <si>
    <t>EPI-35</t>
  </si>
  <si>
    <t>EPI-29</t>
  </si>
  <si>
    <t>EPI-30</t>
  </si>
  <si>
    <t>EPI-32</t>
  </si>
  <si>
    <t>EPI-60</t>
  </si>
  <si>
    <t>EPI-66</t>
  </si>
  <si>
    <t>adjust 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</si>
</sst>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d\-mmm\-yy;@"/>
    <numFmt numFmtId="165" formatCode="0.0"/>
    <numFmt numFmtId="166" formatCode="0.000"/>
  </numFmts>
  <fonts count="73" x14ac:knownFonts="1">
    <font>
      <sz val="12"/>
      <color theme="1"/>
      <name val="Calibri"/>
      <family val="2"/>
      <scheme val="minor"/>
    </font>
    <font>
      <sz val="20"/>
      <color theme="1"/>
      <name val="Calibri"/>
      <family val="2"/>
      <scheme val="minor"/>
    </font>
    <font>
      <b/>
      <sz val="20"/>
      <color theme="1"/>
      <name val="Calibri"/>
      <family val="2"/>
      <scheme val="minor"/>
    </font>
    <font>
      <b/>
      <sz val="20"/>
      <color rgb="FF000000"/>
      <name val="Calibri"/>
      <family val="2"/>
      <scheme val="minor"/>
    </font>
    <font>
      <sz val="16"/>
      <color theme="1"/>
      <name val="Calibri"/>
      <family val="2"/>
      <scheme val="minor"/>
    </font>
    <font>
      <b/>
      <sz val="16"/>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sz val="20"/>
      <color rgb="FFFF0000"/>
      <name val="Calibri"/>
      <family val="2"/>
      <scheme val="minor"/>
    </font>
    <font>
      <b/>
      <sz val="36"/>
      <color theme="1"/>
      <name val="Calibri"/>
      <family val="2"/>
      <scheme val="minor"/>
    </font>
    <font>
      <b/>
      <sz val="20"/>
      <color rgb="FFFF0000"/>
      <name val="Calibri"/>
      <family val="2"/>
      <scheme val="minor"/>
    </font>
    <font>
      <sz val="18"/>
      <color theme="1"/>
      <name val="Calibri"/>
      <family val="2"/>
      <scheme val="minor"/>
    </font>
    <font>
      <b/>
      <sz val="18"/>
      <color theme="1"/>
      <name val="Calibri"/>
      <family val="2"/>
      <scheme val="minor"/>
    </font>
    <font>
      <b/>
      <u/>
      <sz val="18"/>
      <color theme="1"/>
      <name val="Calibri"/>
      <family val="2"/>
      <scheme val="minor"/>
    </font>
    <font>
      <b/>
      <u/>
      <sz val="20"/>
      <color theme="1"/>
      <name val="Calibri"/>
      <family val="2"/>
      <scheme val="minor"/>
    </font>
    <font>
      <u/>
      <sz val="18"/>
      <color theme="1"/>
      <name val="Calibri"/>
      <family val="2"/>
      <scheme val="minor"/>
    </font>
    <font>
      <sz val="18"/>
      <color rgb="FF000000"/>
      <name val="Calibri"/>
      <family val="2"/>
      <scheme val="minor"/>
    </font>
    <font>
      <b/>
      <sz val="20"/>
      <name val="Calibri"/>
      <family val="2"/>
      <scheme val="minor"/>
    </font>
    <font>
      <b/>
      <sz val="14"/>
      <color theme="1"/>
      <name val="Calibri"/>
      <family val="2"/>
      <scheme val="minor"/>
    </font>
    <font>
      <b/>
      <sz val="16"/>
      <color rgb="FFFF0000"/>
      <name val="Calibri"/>
      <family val="2"/>
      <scheme val="minor"/>
    </font>
    <font>
      <sz val="18"/>
      <color theme="1"/>
      <name val="Calibri"/>
      <family val="2"/>
    </font>
    <font>
      <sz val="16"/>
      <name val="Calibri"/>
      <family val="2"/>
      <scheme val="minor"/>
    </font>
    <font>
      <b/>
      <sz val="14"/>
      <name val="Verdana"/>
      <family val="2"/>
    </font>
    <font>
      <b/>
      <sz val="14"/>
      <name val="Calibri"/>
      <family val="2"/>
      <scheme val="minor"/>
    </font>
    <font>
      <sz val="16"/>
      <color rgb="FFFF0000"/>
      <name val="Calibri"/>
      <family val="2"/>
      <scheme val="minor"/>
    </font>
    <font>
      <b/>
      <sz val="16"/>
      <name val="Calibri"/>
      <family val="2"/>
      <scheme val="minor"/>
    </font>
    <font>
      <b/>
      <sz val="20"/>
      <color theme="0"/>
      <name val="Calibri"/>
      <family val="2"/>
      <scheme val="minor"/>
    </font>
    <font>
      <b/>
      <vertAlign val="subscript"/>
      <sz val="18"/>
      <color theme="1"/>
      <name val="Calibri"/>
      <family val="2"/>
      <scheme val="minor"/>
    </font>
    <font>
      <b/>
      <sz val="14"/>
      <color rgb="FF000000"/>
      <name val="Calibri"/>
      <family val="2"/>
      <scheme val="minor"/>
    </font>
    <font>
      <b/>
      <sz val="16"/>
      <color rgb="FF000000"/>
      <name val="Calibri"/>
      <family val="2"/>
      <scheme val="minor"/>
    </font>
    <font>
      <sz val="18"/>
      <color rgb="FF000000"/>
      <name val="Calibri"/>
      <family val="2"/>
    </font>
    <font>
      <b/>
      <sz val="12"/>
      <color rgb="FFFF0000"/>
      <name val="Calibri"/>
      <family val="2"/>
      <scheme val="minor"/>
    </font>
    <font>
      <b/>
      <sz val="28"/>
      <color rgb="FFFF0000"/>
      <name val="Calibri"/>
      <family val="2"/>
      <scheme val="minor"/>
    </font>
    <font>
      <sz val="16"/>
      <color rgb="FF000000"/>
      <name val="Arial"/>
      <family val="2"/>
    </font>
    <font>
      <b/>
      <sz val="16"/>
      <color rgb="FF000000"/>
      <name val="Arial"/>
      <family val="2"/>
    </font>
    <font>
      <i/>
      <sz val="16"/>
      <color rgb="FF000000"/>
      <name val="Arial"/>
      <family val="2"/>
    </font>
    <font>
      <b/>
      <i/>
      <sz val="16"/>
      <color rgb="FF000000"/>
      <name val="Arial"/>
      <family val="2"/>
    </font>
    <font>
      <b/>
      <i/>
      <sz val="16"/>
      <color rgb="FF000000"/>
      <name val="Wingdings"/>
      <charset val="2"/>
    </font>
    <font>
      <sz val="18"/>
      <color rgb="FFFF0000"/>
      <name val="Calibri"/>
      <family val="2"/>
      <scheme val="minor"/>
    </font>
    <font>
      <b/>
      <sz val="18"/>
      <color theme="0"/>
      <name val="Calibri"/>
      <family val="2"/>
      <scheme val="minor"/>
    </font>
    <font>
      <sz val="18"/>
      <name val="Calibri"/>
      <family val="2"/>
      <scheme val="minor"/>
    </font>
    <font>
      <b/>
      <sz val="18"/>
      <color rgb="FFFF0000"/>
      <name val="Calibri"/>
      <family val="2"/>
      <scheme val="minor"/>
    </font>
    <font>
      <sz val="20"/>
      <name val="Calibri"/>
      <family val="2"/>
      <scheme val="minor"/>
    </font>
    <font>
      <sz val="20"/>
      <color rgb="FF000000"/>
      <name val="Calibri"/>
      <family val="2"/>
      <scheme val="minor"/>
    </font>
    <font>
      <b/>
      <sz val="26"/>
      <color theme="1"/>
      <name val="Calibri"/>
      <family val="2"/>
      <scheme val="minor"/>
    </font>
    <font>
      <b/>
      <i/>
      <sz val="20"/>
      <color rgb="FF000000"/>
      <name val="Calibri"/>
      <family val="2"/>
      <scheme val="minor"/>
    </font>
    <font>
      <i/>
      <sz val="18"/>
      <color rgb="FF000000"/>
      <name val="Calibri"/>
      <family val="2"/>
      <scheme val="minor"/>
    </font>
    <font>
      <b/>
      <i/>
      <sz val="18"/>
      <color rgb="FF000000"/>
      <name val="Calibri"/>
      <family val="2"/>
      <scheme val="minor"/>
    </font>
    <font>
      <sz val="24"/>
      <color theme="1"/>
      <name val="Calibri"/>
      <family val="2"/>
      <scheme val="minor"/>
    </font>
    <font>
      <b/>
      <sz val="18"/>
      <name val="Calibri"/>
      <family val="2"/>
      <scheme val="minor"/>
    </font>
    <font>
      <b/>
      <sz val="18"/>
      <color rgb="FF000000"/>
      <name val="Calibri"/>
      <family val="2"/>
      <scheme val="minor"/>
    </font>
    <font>
      <sz val="18"/>
      <color theme="1"/>
      <name val="Cambria"/>
      <family val="1"/>
    </font>
    <font>
      <sz val="12"/>
      <color theme="1"/>
      <name val="Cambria"/>
      <family val="1"/>
    </font>
    <font>
      <b/>
      <vertAlign val="subscript"/>
      <sz val="14"/>
      <color theme="1"/>
      <name val="Calibri"/>
      <family val="2"/>
      <scheme val="minor"/>
    </font>
    <font>
      <b/>
      <sz val="18"/>
      <color theme="1" tint="0.34998626667073579"/>
      <name val="Calibri"/>
      <scheme val="minor"/>
    </font>
    <font>
      <sz val="10"/>
      <name val="Arial Narrow"/>
      <family val="2"/>
    </font>
    <font>
      <sz val="10"/>
      <name val="Calibri"/>
      <family val="2"/>
      <scheme val="minor"/>
    </font>
    <font>
      <sz val="10"/>
      <color theme="1"/>
      <name val="Calibri"/>
      <scheme val="minor"/>
    </font>
    <font>
      <sz val="10"/>
      <name val="Arial"/>
    </font>
    <font>
      <sz val="12"/>
      <color rgb="FF000000"/>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b/>
      <sz val="12"/>
      <color rgb="FF000000"/>
      <name val="Calibri"/>
      <scheme val="minor"/>
    </font>
    <font>
      <u/>
      <sz val="12"/>
      <color rgb="FF000000"/>
      <name val="Calibri"/>
      <scheme val="minor"/>
    </font>
    <font>
      <b/>
      <sz val="12"/>
      <name val="Calibri"/>
      <scheme val="minor"/>
    </font>
    <font>
      <b/>
      <sz val="10"/>
      <color theme="0"/>
      <name val="Calibri"/>
      <scheme val="minor"/>
    </font>
    <font>
      <sz val="13.2"/>
      <color rgb="FF000000"/>
      <name val="Calibri"/>
    </font>
    <font>
      <sz val="13"/>
      <color theme="1"/>
      <name val="Arial"/>
    </font>
    <font>
      <sz val="12"/>
      <color rgb="FFFF0000"/>
      <name val="Calibri"/>
      <family val="2"/>
      <scheme val="minor"/>
    </font>
    <font>
      <sz val="13"/>
      <color rgb="FF000000"/>
      <name val="Arial"/>
    </font>
    <font>
      <sz val="13"/>
      <color rgb="FF333333"/>
      <name val="Arial"/>
    </font>
  </fonts>
  <fills count="3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6" tint="0.399975585192419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BFBFBF"/>
        <bgColor rgb="FF000000"/>
      </patternFill>
    </fill>
    <fill>
      <patternFill patternType="solid">
        <fgColor theme="2" tint="-9.9978637043366805E-2"/>
        <bgColor indexed="64"/>
      </patternFill>
    </fill>
    <fill>
      <patternFill patternType="solid">
        <fgColor rgb="FFDDD9C4"/>
        <bgColor rgb="FF000000"/>
      </patternFill>
    </fill>
    <fill>
      <patternFill patternType="solid">
        <fgColor theme="3" tint="0.79998168889431442"/>
        <bgColor indexed="64"/>
      </patternFill>
    </fill>
    <fill>
      <patternFill patternType="solid">
        <fgColor rgb="FFC5D9F1"/>
        <bgColor rgb="FF000000"/>
      </patternFill>
    </fill>
    <fill>
      <patternFill patternType="solid">
        <fgColor theme="5" tint="0.79998168889431442"/>
        <bgColor indexed="64"/>
      </patternFill>
    </fill>
    <fill>
      <patternFill patternType="solid">
        <fgColor rgb="FFF2DCDB"/>
        <bgColor rgb="FF000000"/>
      </patternFill>
    </fill>
    <fill>
      <patternFill patternType="solid">
        <fgColor theme="7" tint="0.59999389629810485"/>
        <bgColor indexed="64"/>
      </patternFill>
    </fill>
    <fill>
      <patternFill patternType="solid">
        <fgColor rgb="FFCCC0DA"/>
        <bgColor rgb="FF000000"/>
      </patternFill>
    </fill>
    <fill>
      <patternFill patternType="solid">
        <fgColor theme="8" tint="0.59999389629810485"/>
        <bgColor indexed="64"/>
      </patternFill>
    </fill>
    <fill>
      <patternFill patternType="solid">
        <fgColor rgb="FFB7DEE8"/>
        <bgColor rgb="FF000000"/>
      </patternFill>
    </fill>
    <fill>
      <patternFill patternType="solid">
        <fgColor theme="9" tint="0.59999389629810485"/>
        <bgColor indexed="64"/>
      </patternFill>
    </fill>
    <fill>
      <patternFill patternType="solid">
        <fgColor rgb="FFFCD5B4"/>
        <bgColor rgb="FF000000"/>
      </patternFill>
    </fill>
    <fill>
      <patternFill patternType="solid">
        <fgColor rgb="FFCCFFCC"/>
        <bgColor indexed="64"/>
      </patternFill>
    </fill>
    <fill>
      <patternFill patternType="solid">
        <fgColor rgb="FFFFFF00"/>
        <bgColor indexed="64"/>
      </patternFill>
    </fill>
    <fill>
      <patternFill patternType="solid">
        <fgColor rgb="FF3366FF"/>
        <bgColor indexed="64"/>
      </patternFill>
    </fill>
    <fill>
      <patternFill patternType="solid">
        <fgColor rgb="FF0080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79998168889431442"/>
        <bgColor indexed="64"/>
      </patternFill>
    </fill>
    <fill>
      <patternFill patternType="solid">
        <fgColor theme="6" tint="0.59999389629810485"/>
        <bgColor indexed="64"/>
      </patternFill>
    </fill>
  </fills>
  <borders count="39">
    <border>
      <left/>
      <right/>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rgb="FF000000"/>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style="medium">
        <color rgb="FF000000"/>
      </right>
      <top/>
      <bottom/>
      <diagonal/>
    </border>
    <border>
      <left style="medium">
        <color rgb="FF000000"/>
      </left>
      <right/>
      <top/>
      <bottom/>
      <diagonal/>
    </border>
    <border>
      <left style="medium">
        <color rgb="FF000000"/>
      </left>
      <right/>
      <top style="medium">
        <color auto="1"/>
      </top>
      <bottom/>
      <diagonal/>
    </border>
    <border>
      <left/>
      <right style="medium">
        <color rgb="FF000000"/>
      </right>
      <top style="medium">
        <color auto="1"/>
      </top>
      <bottom/>
      <diagonal/>
    </border>
    <border>
      <left/>
      <right style="medium">
        <color rgb="FF000000"/>
      </right>
      <top/>
      <bottom style="medium">
        <color auto="1"/>
      </bottom>
      <diagonal/>
    </border>
    <border>
      <left style="medium">
        <color rgb="FF000000"/>
      </left>
      <right/>
      <top/>
      <bottom style="medium">
        <color auto="1"/>
      </bottom>
      <diagonal/>
    </border>
    <border>
      <left style="medium">
        <color rgb="FF000000"/>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medium">
        <color auto="1"/>
      </right>
      <top style="medium">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612">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59"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842">
    <xf numFmtId="0" fontId="0" fillId="0" borderId="0" xfId="0"/>
    <xf numFmtId="0" fontId="1" fillId="0" borderId="0" xfId="0" applyFont="1"/>
    <xf numFmtId="0" fontId="1" fillId="0" borderId="0" xfId="0" applyFont="1" applyAlignment="1">
      <alignment horizontal="center"/>
    </xf>
    <xf numFmtId="0" fontId="1" fillId="0" borderId="0" xfId="0" applyFont="1" applyFill="1"/>
    <xf numFmtId="0" fontId="1" fillId="0" borderId="0" xfId="0" applyFont="1" applyFill="1" applyAlignment="1">
      <alignment horizontal="center"/>
    </xf>
    <xf numFmtId="0" fontId="1" fillId="0" borderId="0" xfId="0" applyFont="1" applyFill="1" applyBorder="1" applyAlignment="1">
      <alignment horizontal="center"/>
    </xf>
    <xf numFmtId="0" fontId="1" fillId="0" borderId="0" xfId="0" applyFont="1" applyFill="1" applyBorder="1"/>
    <xf numFmtId="0" fontId="2" fillId="0" borderId="0" xfId="0" applyFont="1"/>
    <xf numFmtId="0" fontId="2" fillId="0" borderId="0" xfId="0" applyFont="1" applyAlignment="1">
      <alignment horizontal="left"/>
    </xf>
    <xf numFmtId="15" fontId="1" fillId="0" borderId="0" xfId="0" applyNumberFormat="1" applyFont="1" applyAlignment="1">
      <alignment horizontal="left"/>
    </xf>
    <xf numFmtId="15" fontId="9" fillId="0" borderId="0" xfId="0" applyNumberFormat="1" applyFont="1" applyFill="1" applyAlignment="1">
      <alignment horizontal="left"/>
    </xf>
    <xf numFmtId="0" fontId="12" fillId="0" borderId="0" xfId="0" applyFont="1"/>
    <xf numFmtId="0" fontId="15" fillId="0" borderId="0" xfId="0" applyFont="1"/>
    <xf numFmtId="0" fontId="1" fillId="0" borderId="0" xfId="0" applyFont="1" applyBorder="1"/>
    <xf numFmtId="0" fontId="21" fillId="0" borderId="0" xfId="0" applyFont="1"/>
    <xf numFmtId="2" fontId="23" fillId="0" borderId="4" xfId="0" applyNumberFormat="1" applyFont="1" applyFill="1" applyBorder="1" applyAlignment="1">
      <alignment horizontal="right" wrapText="1"/>
    </xf>
    <xf numFmtId="0" fontId="2" fillId="0" borderId="8" xfId="0" applyFont="1" applyBorder="1" applyAlignment="1">
      <alignment horizontal="center"/>
    </xf>
    <xf numFmtId="0" fontId="2" fillId="0" borderId="6" xfId="0" applyFont="1" applyBorder="1" applyAlignment="1">
      <alignment horizontal="left"/>
    </xf>
    <xf numFmtId="0" fontId="2" fillId="0" borderId="9" xfId="0" applyFont="1" applyBorder="1"/>
    <xf numFmtId="2" fontId="1" fillId="0" borderId="0" xfId="0" applyNumberFormat="1" applyFont="1" applyFill="1" applyBorder="1" applyAlignment="1">
      <alignment horizontal="right"/>
    </xf>
    <xf numFmtId="0" fontId="31" fillId="0" borderId="0" xfId="0" applyFont="1" applyAlignment="1">
      <alignment vertical="center"/>
    </xf>
    <xf numFmtId="0" fontId="29" fillId="0" borderId="0" xfId="0" applyFont="1" applyAlignment="1"/>
    <xf numFmtId="0" fontId="2" fillId="0" borderId="11" xfId="0" applyFont="1" applyBorder="1" applyAlignment="1">
      <alignment horizontal="center"/>
    </xf>
    <xf numFmtId="0" fontId="0" fillId="0" borderId="0" xfId="0" applyAlignment="1">
      <alignment vertical="center"/>
    </xf>
    <xf numFmtId="0" fontId="12" fillId="0" borderId="3" xfId="0" applyFont="1" applyBorder="1" applyAlignment="1">
      <alignment horizontal="left" vertical="center"/>
    </xf>
    <xf numFmtId="0" fontId="12" fillId="0" borderId="3" xfId="0" applyNumberFormat="1" applyFont="1" applyFill="1" applyBorder="1" applyAlignment="1">
      <alignment horizontal="left"/>
    </xf>
    <xf numFmtId="0" fontId="43" fillId="0" borderId="0" xfId="0" applyFont="1"/>
    <xf numFmtId="0" fontId="43" fillId="0" borderId="0" xfId="0" applyFont="1" applyAlignment="1">
      <alignment horizontal="center"/>
    </xf>
    <xf numFmtId="0" fontId="43" fillId="0" borderId="0" xfId="0" applyFont="1" applyFill="1" applyBorder="1" applyAlignment="1">
      <alignment horizontal="center"/>
    </xf>
    <xf numFmtId="0" fontId="1" fillId="0" borderId="0" xfId="0" applyFont="1" applyFill="1" applyBorder="1" applyAlignment="1">
      <alignment horizontal="left"/>
    </xf>
    <xf numFmtId="0" fontId="1" fillId="0" borderId="0" xfId="0" applyFont="1" applyBorder="1" applyAlignment="1">
      <alignment horizontal="left"/>
    </xf>
    <xf numFmtId="164" fontId="11" fillId="0" borderId="0" xfId="0" applyNumberFormat="1" applyFont="1" applyAlignment="1">
      <alignment horizontal="left"/>
    </xf>
    <xf numFmtId="2" fontId="23" fillId="0" borderId="1" xfId="0" applyNumberFormat="1" applyFont="1" applyFill="1" applyBorder="1" applyAlignment="1">
      <alignment horizontal="center" wrapText="1"/>
    </xf>
    <xf numFmtId="2" fontId="23" fillId="0" borderId="15" xfId="0" applyNumberFormat="1" applyFont="1" applyFill="1" applyBorder="1" applyAlignment="1">
      <alignment horizontal="center" wrapText="1"/>
    </xf>
    <xf numFmtId="2" fontId="23" fillId="0" borderId="1" xfId="0" applyNumberFormat="1" applyFont="1" applyFill="1" applyBorder="1" applyAlignment="1">
      <alignment horizontal="right" wrapText="1"/>
    </xf>
    <xf numFmtId="2" fontId="23" fillId="0" borderId="15" xfId="0" applyNumberFormat="1" applyFont="1" applyFill="1" applyBorder="1" applyAlignment="1">
      <alignment horizontal="right" wrapText="1"/>
    </xf>
    <xf numFmtId="0" fontId="49" fillId="0" borderId="0" xfId="0" applyFont="1" applyAlignment="1">
      <alignment horizontal="center"/>
    </xf>
    <xf numFmtId="0" fontId="49" fillId="0" borderId="0" xfId="0" applyFont="1"/>
    <xf numFmtId="2" fontId="4" fillId="0" borderId="0" xfId="0" applyNumberFormat="1" applyFont="1" applyAlignment="1">
      <alignment horizontal="center"/>
    </xf>
    <xf numFmtId="2" fontId="4" fillId="0" borderId="0" xfId="0" applyNumberFormat="1" applyFont="1"/>
    <xf numFmtId="0" fontId="17" fillId="0" borderId="3" xfId="0" applyFont="1" applyFill="1" applyBorder="1" applyAlignment="1">
      <alignment horizontal="left"/>
    </xf>
    <xf numFmtId="0" fontId="17" fillId="0" borderId="8" xfId="0" applyFont="1" applyFill="1" applyBorder="1" applyAlignment="1">
      <alignment horizontal="left"/>
    </xf>
    <xf numFmtId="0" fontId="3" fillId="0" borderId="8" xfId="0" applyFont="1" applyFill="1" applyBorder="1" applyAlignment="1">
      <alignment horizontal="center"/>
    </xf>
    <xf numFmtId="0" fontId="3" fillId="0" borderId="0" xfId="0" applyFont="1" applyFill="1" applyBorder="1" applyAlignment="1">
      <alignment horizontal="center"/>
    </xf>
    <xf numFmtId="0" fontId="2" fillId="0" borderId="0" xfId="0" applyFont="1" applyBorder="1" applyAlignment="1"/>
    <xf numFmtId="0" fontId="52" fillId="0" borderId="0" xfId="0" applyFont="1"/>
    <xf numFmtId="0" fontId="53" fillId="0" borderId="0" xfId="0" applyFont="1"/>
    <xf numFmtId="0" fontId="12" fillId="0" borderId="0" xfId="0" applyFont="1" applyAlignment="1">
      <alignment horizontal="left" vertical="center"/>
    </xf>
    <xf numFmtId="0" fontId="1" fillId="0" borderId="0" xfId="0" applyFont="1" applyAlignment="1">
      <alignment horizontal="left" vertical="center"/>
    </xf>
    <xf numFmtId="0" fontId="19" fillId="3" borderId="6" xfId="0" applyFont="1" applyFill="1" applyBorder="1" applyAlignment="1">
      <alignment horizontal="left"/>
    </xf>
    <xf numFmtId="0" fontId="19" fillId="3" borderId="0" xfId="0" applyFont="1" applyFill="1" applyBorder="1" applyAlignment="1">
      <alignment horizontal="left"/>
    </xf>
    <xf numFmtId="0" fontId="19" fillId="3" borderId="5" xfId="0" applyFont="1" applyFill="1" applyBorder="1" applyAlignment="1">
      <alignment horizontal="left"/>
    </xf>
    <xf numFmtId="0" fontId="12" fillId="0" borderId="0" xfId="0" applyFont="1" applyFill="1" applyBorder="1" applyAlignment="1">
      <alignment horizontal="left" vertical="center"/>
    </xf>
    <xf numFmtId="0" fontId="17" fillId="0" borderId="0" xfId="0" applyFont="1" applyAlignment="1">
      <alignment horizontal="left" vertical="center"/>
    </xf>
    <xf numFmtId="0" fontId="1" fillId="0" borderId="0" xfId="0" applyFont="1" applyFill="1" applyBorder="1" applyAlignment="1">
      <alignment horizontal="left" vertical="center"/>
    </xf>
    <xf numFmtId="0" fontId="13" fillId="0" borderId="0" xfId="0" applyFont="1" applyAlignment="1">
      <alignment horizontal="left" vertical="center"/>
    </xf>
    <xf numFmtId="0" fontId="1" fillId="0" borderId="3" xfId="0" applyFont="1" applyFill="1" applyBorder="1" applyAlignment="1">
      <alignment vertical="top" wrapText="1"/>
    </xf>
    <xf numFmtId="0" fontId="17" fillId="0" borderId="0" xfId="0" applyFont="1" applyFill="1" applyBorder="1" applyAlignment="1">
      <alignment horizontal="left"/>
    </xf>
    <xf numFmtId="0" fontId="12" fillId="0" borderId="0" xfId="0" applyFont="1" applyFill="1"/>
    <xf numFmtId="0" fontId="12" fillId="0" borderId="0" xfId="0" applyFont="1" applyFill="1" applyAlignment="1">
      <alignment horizontal="center"/>
    </xf>
    <xf numFmtId="0" fontId="13" fillId="0" borderId="0" xfId="0" applyFont="1"/>
    <xf numFmtId="0" fontId="39" fillId="0" borderId="0" xfId="0" applyFont="1" applyFill="1" applyBorder="1" applyAlignment="1">
      <alignment vertical="top" wrapText="1"/>
    </xf>
    <xf numFmtId="2" fontId="33" fillId="0" borderId="0" xfId="0" applyNumberFormat="1" applyFont="1" applyFill="1" applyBorder="1" applyAlignment="1">
      <alignment vertical="center" wrapText="1"/>
    </xf>
    <xf numFmtId="0" fontId="0" fillId="0" borderId="0" xfId="0" applyAlignment="1">
      <alignment horizontal="center"/>
    </xf>
    <xf numFmtId="0" fontId="0" fillId="0" borderId="31" xfId="0" applyBorder="1"/>
    <xf numFmtId="0" fontId="0" fillId="0" borderId="33" xfId="0" applyBorder="1"/>
    <xf numFmtId="0" fontId="0" fillId="0" borderId="0" xfId="0" applyNumberFormat="1" applyProtection="1">
      <protection locked="0"/>
    </xf>
    <xf numFmtId="49" fontId="0" fillId="0" borderId="0" xfId="0" applyNumberFormat="1"/>
    <xf numFmtId="0" fontId="0" fillId="3" borderId="32" xfId="0" applyFill="1" applyBorder="1" applyAlignment="1">
      <alignment horizontal="center"/>
    </xf>
    <xf numFmtId="0" fontId="0" fillId="3" borderId="34" xfId="0" applyFill="1" applyBorder="1" applyAlignment="1">
      <alignment horizontal="center"/>
    </xf>
    <xf numFmtId="0" fontId="0" fillId="3" borderId="33" xfId="0" applyFill="1" applyBorder="1" applyAlignment="1">
      <alignment horizontal="center"/>
    </xf>
    <xf numFmtId="0" fontId="0" fillId="0" borderId="0" xfId="0" applyNumberFormat="1"/>
    <xf numFmtId="165" fontId="58" fillId="0" borderId="31" xfId="0" applyNumberFormat="1" applyFont="1" applyFill="1" applyBorder="1"/>
    <xf numFmtId="0" fontId="58" fillId="0" borderId="31" xfId="0" applyNumberFormat="1" applyFont="1" applyFill="1" applyBorder="1" applyProtection="1">
      <protection locked="0"/>
    </xf>
    <xf numFmtId="0" fontId="58" fillId="0" borderId="32" xfId="0" applyNumberFormat="1" applyFont="1" applyFill="1" applyBorder="1" applyProtection="1">
      <protection locked="0"/>
    </xf>
    <xf numFmtId="0" fontId="25" fillId="0" borderId="0" xfId="0" applyFont="1"/>
    <xf numFmtId="2" fontId="0" fillId="0" borderId="0" xfId="0" applyNumberFormat="1"/>
    <xf numFmtId="0" fontId="0" fillId="0" borderId="0" xfId="0" applyAlignment="1">
      <alignment horizontal="center" vertical="center"/>
    </xf>
    <xf numFmtId="0" fontId="0" fillId="0" borderId="0" xfId="0" applyFont="1"/>
    <xf numFmtId="0" fontId="62" fillId="0" borderId="10" xfId="0" applyFont="1" applyBorder="1" applyAlignment="1">
      <alignment horizontal="left"/>
    </xf>
    <xf numFmtId="0" fontId="0" fillId="0" borderId="11" xfId="0" applyFont="1" applyFill="1" applyBorder="1"/>
    <xf numFmtId="0" fontId="0" fillId="0" borderId="0" xfId="0" applyFont="1" applyAlignment="1">
      <alignment horizontal="center"/>
    </xf>
    <xf numFmtId="0" fontId="66" fillId="4" borderId="10" xfId="0" applyFont="1" applyFill="1" applyBorder="1" applyAlignment="1">
      <alignment horizontal="left"/>
    </xf>
    <xf numFmtId="0" fontId="66" fillId="4" borderId="6" xfId="0" applyFont="1" applyFill="1" applyBorder="1" applyAlignment="1">
      <alignment horizontal="left"/>
    </xf>
    <xf numFmtId="0" fontId="66" fillId="4" borderId="4" xfId="0" applyFont="1" applyFill="1" applyBorder="1" applyAlignment="1">
      <alignment horizontal="left"/>
    </xf>
    <xf numFmtId="2" fontId="62" fillId="0" borderId="6" xfId="0" applyNumberFormat="1" applyFont="1" applyFill="1" applyBorder="1" applyAlignment="1">
      <alignment horizontal="left"/>
    </xf>
    <xf numFmtId="2" fontId="62" fillId="0" borderId="4" xfId="0" applyNumberFormat="1" applyFont="1" applyFill="1" applyBorder="1" applyAlignment="1">
      <alignment horizontal="left"/>
    </xf>
    <xf numFmtId="2" fontId="62" fillId="0" borderId="9" xfId="0" applyNumberFormat="1" applyFont="1" applyFill="1" applyBorder="1" applyAlignment="1">
      <alignment horizontal="left"/>
    </xf>
    <xf numFmtId="0" fontId="32" fillId="0" borderId="11" xfId="0" applyFont="1" applyBorder="1" applyAlignment="1">
      <alignment horizontal="center"/>
    </xf>
    <xf numFmtId="0" fontId="32" fillId="0" borderId="0" xfId="0" applyFont="1" applyBorder="1" applyAlignment="1">
      <alignment horizontal="center"/>
    </xf>
    <xf numFmtId="0" fontId="62" fillId="0" borderId="3" xfId="0" applyFont="1" applyBorder="1" applyAlignment="1">
      <alignment horizontal="center"/>
    </xf>
    <xf numFmtId="0" fontId="0" fillId="0" borderId="12" xfId="0" applyFont="1" applyBorder="1" applyAlignment="1">
      <alignment horizontal="center"/>
    </xf>
    <xf numFmtId="0" fontId="0" fillId="0" borderId="5" xfId="0" applyFont="1" applyBorder="1" applyAlignment="1">
      <alignment horizontal="left"/>
    </xf>
    <xf numFmtId="0" fontId="0" fillId="0" borderId="2" xfId="0" applyFont="1" applyBorder="1" applyAlignment="1">
      <alignment horizontal="left"/>
    </xf>
    <xf numFmtId="2" fontId="32" fillId="0" borderId="35" xfId="0" applyNumberFormat="1" applyFont="1" applyFill="1" applyBorder="1" applyAlignment="1">
      <alignment horizontal="left" vertical="center"/>
    </xf>
    <xf numFmtId="2" fontId="32" fillId="0" borderId="14" xfId="0" applyNumberFormat="1" applyFont="1" applyFill="1" applyBorder="1" applyAlignment="1">
      <alignment horizontal="left" vertical="center"/>
    </xf>
    <xf numFmtId="2" fontId="32" fillId="0" borderId="15" xfId="0" applyNumberFormat="1" applyFont="1" applyFill="1" applyBorder="1" applyAlignment="1">
      <alignment horizontal="left" vertical="center"/>
    </xf>
    <xf numFmtId="0" fontId="62" fillId="4" borderId="9" xfId="0" applyFont="1" applyFill="1" applyBorder="1" applyAlignment="1">
      <alignment horizontal="left"/>
    </xf>
    <xf numFmtId="0" fontId="64" fillId="0" borderId="1" xfId="0" applyFont="1" applyFill="1" applyBorder="1" applyAlignment="1">
      <alignment horizontal="left"/>
    </xf>
    <xf numFmtId="0" fontId="0" fillId="3" borderId="14" xfId="0"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67" fillId="5" borderId="0" xfId="0" applyFont="1" applyFill="1" applyAlignment="1">
      <alignment horizontal="center"/>
    </xf>
    <xf numFmtId="0" fontId="63" fillId="5" borderId="32" xfId="0" applyFont="1" applyFill="1" applyBorder="1"/>
    <xf numFmtId="0" fontId="63" fillId="5" borderId="31" xfId="0" applyFont="1" applyFill="1" applyBorder="1"/>
    <xf numFmtId="0" fontId="63" fillId="5" borderId="31" xfId="0" applyFont="1" applyFill="1" applyBorder="1" applyAlignment="1">
      <alignment horizontal="center"/>
    </xf>
    <xf numFmtId="2" fontId="63" fillId="5" borderId="31" xfId="0" applyNumberFormat="1" applyFont="1" applyFill="1" applyBorder="1" applyAlignment="1">
      <alignment horizontal="center"/>
    </xf>
    <xf numFmtId="165" fontId="63" fillId="5" borderId="31" xfId="0" applyNumberFormat="1" applyFont="1" applyFill="1" applyBorder="1" applyAlignment="1">
      <alignment horizontal="center"/>
    </xf>
    <xf numFmtId="0" fontId="63" fillId="5" borderId="31" xfId="0" applyNumberFormat="1" applyFont="1" applyFill="1" applyBorder="1" applyAlignment="1" applyProtection="1">
      <alignment horizontal="center"/>
      <protection locked="0"/>
    </xf>
    <xf numFmtId="0" fontId="62" fillId="0" borderId="0" xfId="0" applyFont="1" applyAlignment="1">
      <alignment horizontal="center"/>
    </xf>
    <xf numFmtId="49" fontId="61" fillId="5" borderId="31" xfId="0" applyNumberFormat="1" applyFont="1" applyFill="1" applyBorder="1" applyAlignment="1">
      <alignment horizontal="center"/>
    </xf>
    <xf numFmtId="0" fontId="61" fillId="5" borderId="31" xfId="0" applyFont="1" applyFill="1" applyBorder="1" applyAlignment="1">
      <alignment horizontal="center"/>
    </xf>
    <xf numFmtId="0" fontId="62" fillId="0" borderId="0" xfId="0" applyFont="1"/>
    <xf numFmtId="0" fontId="61" fillId="5" borderId="31" xfId="0" applyNumberFormat="1" applyFont="1" applyFill="1" applyBorder="1" applyAlignment="1">
      <alignment horizontal="center"/>
    </xf>
    <xf numFmtId="0" fontId="61" fillId="5" borderId="1" xfId="0" applyFont="1" applyFill="1" applyBorder="1" applyAlignment="1">
      <alignment horizontal="center" vertical="center"/>
    </xf>
    <xf numFmtId="0" fontId="61" fillId="5" borderId="1" xfId="0" applyFont="1" applyFill="1" applyBorder="1" applyAlignment="1">
      <alignment horizontal="center" vertical="center" wrapText="1"/>
    </xf>
    <xf numFmtId="0" fontId="62" fillId="3" borderId="14" xfId="0" applyFont="1" applyFill="1" applyBorder="1" applyAlignment="1">
      <alignment horizontal="center" vertical="center"/>
    </xf>
    <xf numFmtId="0" fontId="62" fillId="0" borderId="14" xfId="0" applyFont="1" applyBorder="1" applyAlignment="1">
      <alignment horizontal="center" vertical="center"/>
    </xf>
    <xf numFmtId="0" fontId="62" fillId="0" borderId="15" xfId="0" applyFont="1" applyBorder="1" applyAlignment="1">
      <alignment horizontal="center" vertical="center"/>
    </xf>
    <xf numFmtId="0" fontId="62" fillId="0" borderId="0" xfId="0" applyFont="1" applyAlignment="1">
      <alignment horizontal="center" vertical="center"/>
    </xf>
    <xf numFmtId="0" fontId="0" fillId="0" borderId="32" xfId="0" applyFill="1" applyBorder="1" applyAlignment="1">
      <alignment horizontal="center"/>
    </xf>
    <xf numFmtId="0" fontId="0" fillId="0" borderId="34" xfId="0" applyFill="1" applyBorder="1" applyAlignment="1">
      <alignment horizontal="center"/>
    </xf>
    <xf numFmtId="0" fontId="0" fillId="0" borderId="33" xfId="0" applyFill="1" applyBorder="1" applyAlignment="1">
      <alignment horizontal="center"/>
    </xf>
    <xf numFmtId="0" fontId="0" fillId="3" borderId="31" xfId="0" applyFill="1" applyBorder="1"/>
    <xf numFmtId="0" fontId="0" fillId="0" borderId="31" xfId="0" applyFill="1" applyBorder="1" applyAlignment="1">
      <alignment horizontal="center"/>
    </xf>
    <xf numFmtId="0" fontId="0" fillId="3" borderId="31" xfId="0" applyFill="1" applyBorder="1" applyAlignment="1">
      <alignment horizontal="center"/>
    </xf>
    <xf numFmtId="2" fontId="0" fillId="0" borderId="34" xfId="0" applyNumberFormat="1" applyFill="1" applyBorder="1" applyAlignment="1">
      <alignment horizontal="center"/>
    </xf>
    <xf numFmtId="2" fontId="0" fillId="3" borderId="34" xfId="0" applyNumberFormat="1" applyFill="1" applyBorder="1" applyAlignment="1">
      <alignment horizontal="center"/>
    </xf>
    <xf numFmtId="0" fontId="69" fillId="0" borderId="31" xfId="0" applyFont="1" applyBorder="1"/>
    <xf numFmtId="0" fontId="68" fillId="0" borderId="31" xfId="0" applyFont="1" applyBorder="1" applyAlignment="1">
      <alignment horizontal="right"/>
    </xf>
    <xf numFmtId="2" fontId="68" fillId="0" borderId="31" xfId="0" applyNumberFormat="1" applyFont="1" applyBorder="1"/>
    <xf numFmtId="0" fontId="69" fillId="0" borderId="31" xfId="0" applyFont="1" applyBorder="1" applyAlignment="1">
      <alignment horizontal="right"/>
    </xf>
    <xf numFmtId="2" fontId="69" fillId="0" borderId="31" xfId="0" applyNumberFormat="1" applyFont="1" applyBorder="1"/>
    <xf numFmtId="2" fontId="57" fillId="0" borderId="31" xfId="0" applyNumberFormat="1" applyFont="1" applyFill="1" applyBorder="1"/>
    <xf numFmtId="0" fontId="63" fillId="5" borderId="34" xfId="0" applyFont="1" applyFill="1" applyBorder="1"/>
    <xf numFmtId="2" fontId="57" fillId="3" borderId="31" xfId="0" applyNumberFormat="1" applyFont="1" applyFill="1" applyBorder="1"/>
    <xf numFmtId="0" fontId="67" fillId="5" borderId="31" xfId="0" applyFont="1" applyFill="1" applyBorder="1" applyAlignment="1">
      <alignment horizontal="center"/>
    </xf>
    <xf numFmtId="49" fontId="56" fillId="0" borderId="31" xfId="0" applyNumberFormat="1" applyFont="1" applyFill="1" applyBorder="1" applyAlignment="1">
      <alignment horizontal="center"/>
    </xf>
    <xf numFmtId="0" fontId="0" fillId="0" borderId="31" xfId="0" applyNumberFormat="1" applyBorder="1" applyProtection="1">
      <protection locked="0"/>
    </xf>
    <xf numFmtId="49" fontId="56" fillId="3" borderId="31" xfId="0" applyNumberFormat="1" applyFont="1" applyFill="1" applyBorder="1" applyAlignment="1">
      <alignment horizontal="center"/>
    </xf>
    <xf numFmtId="0" fontId="0" fillId="3" borderId="31" xfId="0" applyNumberFormat="1" applyFill="1" applyBorder="1" applyProtection="1">
      <protection locked="0"/>
    </xf>
    <xf numFmtId="0" fontId="63" fillId="5" borderId="36" xfId="0" applyFont="1" applyFill="1" applyBorder="1"/>
    <xf numFmtId="0" fontId="0" fillId="0" borderId="36" xfId="0" applyFill="1" applyBorder="1" applyAlignment="1">
      <alignment horizontal="center"/>
    </xf>
    <xf numFmtId="0" fontId="0" fillId="0" borderId="37" xfId="0" applyFill="1" applyBorder="1" applyAlignment="1">
      <alignment horizontal="center"/>
    </xf>
    <xf numFmtId="2" fontId="0" fillId="0" borderId="37" xfId="0" applyNumberFormat="1" applyFill="1" applyBorder="1" applyAlignment="1">
      <alignment horizontal="center"/>
    </xf>
    <xf numFmtId="0" fontId="0" fillId="0" borderId="38" xfId="0" applyFill="1" applyBorder="1" applyAlignment="1">
      <alignment horizontal="center"/>
    </xf>
    <xf numFmtId="0" fontId="0" fillId="3" borderId="36" xfId="0" applyFill="1" applyBorder="1" applyAlignment="1">
      <alignment horizontal="center"/>
    </xf>
    <xf numFmtId="0" fontId="0" fillId="3" borderId="37" xfId="0" applyFill="1" applyBorder="1" applyAlignment="1">
      <alignment horizontal="center"/>
    </xf>
    <xf numFmtId="2" fontId="0" fillId="3" borderId="37" xfId="0" applyNumberFormat="1" applyFill="1" applyBorder="1" applyAlignment="1">
      <alignment horizontal="center"/>
    </xf>
    <xf numFmtId="0" fontId="0" fillId="3" borderId="38" xfId="0" applyFill="1" applyBorder="1" applyAlignment="1">
      <alignment horizontal="center"/>
    </xf>
    <xf numFmtId="0" fontId="0" fillId="0" borderId="34" xfId="0" applyBorder="1"/>
    <xf numFmtId="0" fontId="0" fillId="3" borderId="32" xfId="0" applyFill="1" applyBorder="1"/>
    <xf numFmtId="0" fontId="0" fillId="3" borderId="34" xfId="0" applyFill="1" applyBorder="1"/>
    <xf numFmtId="0" fontId="0" fillId="3" borderId="33" xfId="0" applyFill="1" applyBorder="1"/>
    <xf numFmtId="0" fontId="0" fillId="0" borderId="34" xfId="0" applyBorder="1" applyAlignment="1">
      <alignment horizontal="center"/>
    </xf>
    <xf numFmtId="0" fontId="70" fillId="0" borderId="0" xfId="0" applyFont="1"/>
    <xf numFmtId="0" fontId="71" fillId="0" borderId="0" xfId="0" applyFont="1"/>
    <xf numFmtId="0" fontId="69" fillId="0" borderId="0" xfId="0" applyFont="1"/>
    <xf numFmtId="0" fontId="72" fillId="0" borderId="0" xfId="0" applyFont="1"/>
    <xf numFmtId="0" fontId="71" fillId="0" borderId="31" xfId="0" applyFont="1" applyBorder="1"/>
    <xf numFmtId="0" fontId="72" fillId="0" borderId="31" xfId="0" applyFont="1" applyBorder="1"/>
    <xf numFmtId="165" fontId="0" fillId="0" borderId="31" xfId="0" applyNumberFormat="1" applyBorder="1"/>
    <xf numFmtId="0" fontId="61" fillId="5" borderId="9" xfId="0" applyFont="1" applyFill="1" applyBorder="1" applyAlignment="1">
      <alignment horizontal="center"/>
    </xf>
    <xf numFmtId="0" fontId="61" fillId="5" borderId="8" xfId="0" applyFont="1" applyFill="1" applyBorder="1" applyAlignment="1">
      <alignment horizontal="center"/>
    </xf>
    <xf numFmtId="0" fontId="61" fillId="5" borderId="7" xfId="0" applyFont="1" applyFill="1" applyBorder="1" applyAlignment="1">
      <alignment horizontal="center"/>
    </xf>
    <xf numFmtId="0" fontId="62" fillId="0" borderId="9" xfId="0" applyFont="1" applyBorder="1" applyAlignment="1">
      <alignment horizontal="center"/>
    </xf>
    <xf numFmtId="0" fontId="62" fillId="0" borderId="7" xfId="0" applyFont="1" applyBorder="1" applyAlignment="1">
      <alignment horizontal="center"/>
    </xf>
    <xf numFmtId="0" fontId="64" fillId="7" borderId="9" xfId="0" applyFont="1" applyFill="1" applyBorder="1" applyAlignment="1">
      <alignment horizontal="center"/>
    </xf>
    <xf numFmtId="0" fontId="64" fillId="7" borderId="7" xfId="0" applyFont="1" applyFill="1" applyBorder="1" applyAlignment="1">
      <alignment horizontal="center"/>
    </xf>
    <xf numFmtId="0" fontId="62" fillId="2" borderId="4" xfId="0" applyFont="1" applyFill="1" applyBorder="1" applyAlignment="1">
      <alignment horizontal="left"/>
    </xf>
    <xf numFmtId="0" fontId="62" fillId="2" borderId="3" xfId="0" applyFont="1" applyFill="1" applyBorder="1" applyAlignment="1">
      <alignment horizontal="left"/>
    </xf>
    <xf numFmtId="0" fontId="62" fillId="2" borderId="8" xfId="0" applyFont="1" applyFill="1" applyBorder="1" applyAlignment="1">
      <alignment horizontal="left"/>
    </xf>
    <xf numFmtId="2" fontId="32" fillId="2" borderId="14" xfId="0" applyNumberFormat="1" applyFont="1" applyFill="1" applyBorder="1" applyAlignment="1">
      <alignment horizontal="left" vertical="top"/>
    </xf>
    <xf numFmtId="2" fontId="32" fillId="2" borderId="15" xfId="0" applyNumberFormat="1" applyFont="1" applyFill="1" applyBorder="1" applyAlignment="1">
      <alignment horizontal="left" vertical="top"/>
    </xf>
    <xf numFmtId="0" fontId="62" fillId="3" borderId="4" xfId="0" applyFont="1" applyFill="1" applyBorder="1" applyAlignment="1">
      <alignment horizontal="left"/>
    </xf>
    <xf numFmtId="0" fontId="62" fillId="3" borderId="3" xfId="0" applyFont="1" applyFill="1" applyBorder="1" applyAlignment="1">
      <alignment horizontal="left"/>
    </xf>
    <xf numFmtId="0" fontId="62" fillId="2" borderId="10" xfId="0" applyFont="1" applyFill="1" applyBorder="1" applyAlignment="1">
      <alignment horizontal="left"/>
    </xf>
    <xf numFmtId="0" fontId="62" fillId="2" borderId="11" xfId="0" applyFont="1" applyFill="1" applyBorder="1" applyAlignment="1">
      <alignment horizontal="left"/>
    </xf>
    <xf numFmtId="0" fontId="62" fillId="3" borderId="10" xfId="0" applyFont="1" applyFill="1" applyBorder="1" applyAlignment="1">
      <alignment horizontal="left"/>
    </xf>
    <xf numFmtId="0" fontId="62" fillId="3" borderId="11" xfId="0" applyFont="1" applyFill="1" applyBorder="1" applyAlignment="1">
      <alignment horizontal="left"/>
    </xf>
    <xf numFmtId="0" fontId="62" fillId="3" borderId="6" xfId="0" applyFont="1" applyFill="1" applyBorder="1" applyAlignment="1">
      <alignment horizontal="left"/>
    </xf>
    <xf numFmtId="0" fontId="62" fillId="3" borderId="0" xfId="0" applyFont="1" applyFill="1" applyBorder="1" applyAlignment="1">
      <alignment horizontal="left"/>
    </xf>
    <xf numFmtId="0" fontId="62" fillId="3" borderId="9" xfId="0" applyFont="1" applyFill="1" applyBorder="1" applyAlignment="1">
      <alignment horizontal="left"/>
    </xf>
    <xf numFmtId="0" fontId="62" fillId="3" borderId="8" xfId="0" applyFont="1" applyFill="1" applyBorder="1" applyAlignment="1">
      <alignment horizontal="left"/>
    </xf>
    <xf numFmtId="0" fontId="62" fillId="0" borderId="8" xfId="0" applyFont="1" applyBorder="1" applyAlignment="1">
      <alignment horizontal="center"/>
    </xf>
    <xf numFmtId="0" fontId="62" fillId="0" borderId="4" xfId="0" applyFont="1" applyBorder="1" applyAlignment="1">
      <alignment horizontal="left"/>
    </xf>
    <xf numFmtId="0" fontId="62" fillId="0" borderId="3" xfId="0" applyFont="1" applyBorder="1" applyAlignment="1">
      <alignment horizontal="left"/>
    </xf>
    <xf numFmtId="0" fontId="62" fillId="0" borderId="6" xfId="0" applyFont="1" applyBorder="1" applyAlignment="1">
      <alignment horizontal="left"/>
    </xf>
    <xf numFmtId="0" fontId="62" fillId="0" borderId="0" xfId="0" applyFont="1" applyBorder="1" applyAlignment="1">
      <alignment horizontal="left"/>
    </xf>
    <xf numFmtId="0" fontId="0" fillId="0" borderId="9" xfId="0" applyFont="1" applyBorder="1" applyAlignment="1">
      <alignment horizontal="center"/>
    </xf>
    <xf numFmtId="0" fontId="0" fillId="0" borderId="7" xfId="0" applyFont="1" applyBorder="1" applyAlignment="1">
      <alignment horizontal="center"/>
    </xf>
    <xf numFmtId="0" fontId="60" fillId="3" borderId="9" xfId="0" applyFont="1" applyFill="1" applyBorder="1" applyAlignment="1">
      <alignment horizontal="center"/>
    </xf>
    <xf numFmtId="0" fontId="60" fillId="3" borderId="7" xfId="0" applyFont="1" applyFill="1" applyBorder="1" applyAlignment="1">
      <alignment horizontal="center"/>
    </xf>
    <xf numFmtId="0" fontId="60" fillId="0" borderId="8" xfId="0" applyFont="1" applyBorder="1" applyAlignment="1">
      <alignment horizontal="center"/>
    </xf>
    <xf numFmtId="0" fontId="60" fillId="0" borderId="7" xfId="0" applyFont="1" applyBorder="1" applyAlignment="1">
      <alignment horizontal="center"/>
    </xf>
    <xf numFmtId="0" fontId="65" fillId="7" borderId="9" xfId="0" applyFont="1" applyFill="1" applyBorder="1" applyAlignment="1">
      <alignment horizontal="center"/>
    </xf>
    <xf numFmtId="0" fontId="65" fillId="7" borderId="13" xfId="0" applyFont="1" applyFill="1" applyBorder="1" applyAlignment="1">
      <alignment horizontal="center"/>
    </xf>
    <xf numFmtId="0" fontId="26" fillId="23" borderId="4" xfId="0" applyNumberFormat="1" applyFont="1" applyFill="1" applyBorder="1" applyAlignment="1">
      <alignment horizontal="left"/>
    </xf>
    <xf numFmtId="0" fontId="26" fillId="23" borderId="3" xfId="0" applyNumberFormat="1" applyFont="1" applyFill="1" applyBorder="1" applyAlignment="1">
      <alignment horizontal="left"/>
    </xf>
    <xf numFmtId="2" fontId="22" fillId="23" borderId="3" xfId="0" applyNumberFormat="1" applyFont="1" applyFill="1" applyBorder="1" applyAlignment="1">
      <alignment horizontal="left"/>
    </xf>
    <xf numFmtId="2" fontId="22" fillId="21" borderId="0" xfId="0" applyNumberFormat="1" applyFont="1" applyFill="1" applyBorder="1" applyAlignment="1">
      <alignment horizontal="left"/>
    </xf>
    <xf numFmtId="0" fontId="26" fillId="21" borderId="6" xfId="0" applyNumberFormat="1" applyFont="1" applyFill="1" applyBorder="1" applyAlignment="1">
      <alignment horizontal="left"/>
    </xf>
    <xf numFmtId="0" fontId="26" fillId="21" borderId="0" xfId="0" applyNumberFormat="1" applyFont="1" applyFill="1" applyBorder="1" applyAlignment="1">
      <alignment horizontal="left"/>
    </xf>
    <xf numFmtId="0" fontId="2" fillId="0" borderId="0" xfId="0" applyFont="1" applyAlignment="1">
      <alignment horizontal="left"/>
    </xf>
    <xf numFmtId="0" fontId="26" fillId="19" borderId="6" xfId="0" applyNumberFormat="1" applyFont="1" applyFill="1" applyBorder="1" applyAlignment="1">
      <alignment horizontal="left"/>
    </xf>
    <xf numFmtId="0" fontId="26" fillId="19" borderId="0" xfId="0" applyNumberFormat="1" applyFont="1" applyFill="1" applyBorder="1" applyAlignment="1">
      <alignment horizontal="left"/>
    </xf>
    <xf numFmtId="2" fontId="22" fillId="19" borderId="0" xfId="0" applyNumberFormat="1" applyFont="1" applyFill="1" applyBorder="1" applyAlignment="1">
      <alignment horizontal="left"/>
    </xf>
    <xf numFmtId="0" fontId="26" fillId="15" borderId="6" xfId="0" applyNumberFormat="1" applyFont="1" applyFill="1" applyBorder="1" applyAlignment="1">
      <alignment horizontal="left"/>
    </xf>
    <xf numFmtId="0" fontId="26" fillId="15" borderId="0" xfId="0" applyNumberFormat="1" applyFont="1" applyFill="1" applyBorder="1" applyAlignment="1">
      <alignment horizontal="left"/>
    </xf>
    <xf numFmtId="2" fontId="22" fillId="15" borderId="0" xfId="0" applyNumberFormat="1" applyFont="1" applyFill="1" applyBorder="1" applyAlignment="1">
      <alignment horizontal="left"/>
    </xf>
    <xf numFmtId="2" fontId="22" fillId="13" borderId="0" xfId="0" applyNumberFormat="1" applyFont="1" applyFill="1" applyBorder="1" applyAlignment="1">
      <alignment horizontal="left"/>
    </xf>
    <xf numFmtId="0" fontId="26" fillId="13" borderId="6" xfId="0" applyNumberFormat="1" applyFont="1" applyFill="1" applyBorder="1" applyAlignment="1">
      <alignment horizontal="left"/>
    </xf>
    <xf numFmtId="0" fontId="26" fillId="13" borderId="0" xfId="0" applyNumberFormat="1" applyFont="1" applyFill="1" applyBorder="1" applyAlignment="1">
      <alignment horizontal="left"/>
    </xf>
    <xf numFmtId="0" fontId="26" fillId="17" borderId="6" xfId="0" applyNumberFormat="1" applyFont="1" applyFill="1" applyBorder="1" applyAlignment="1">
      <alignment horizontal="left"/>
    </xf>
    <xf numFmtId="0" fontId="26" fillId="17" borderId="0" xfId="0" applyNumberFormat="1" applyFont="1" applyFill="1" applyBorder="1" applyAlignment="1">
      <alignment horizontal="left"/>
    </xf>
    <xf numFmtId="2" fontId="22" fillId="17" borderId="0" xfId="0" applyNumberFormat="1" applyFont="1" applyFill="1" applyBorder="1" applyAlignment="1">
      <alignment horizontal="left"/>
    </xf>
    <xf numFmtId="2" fontId="22" fillId="17" borderId="5" xfId="0" applyNumberFormat="1" applyFont="1" applyFill="1" applyBorder="1" applyAlignment="1">
      <alignment horizontal="left"/>
    </xf>
    <xf numFmtId="2" fontId="22" fillId="9" borderId="0" xfId="0" applyNumberFormat="1" applyFont="1" applyFill="1" applyBorder="1" applyAlignment="1">
      <alignment horizontal="left"/>
    </xf>
    <xf numFmtId="0" fontId="26" fillId="9" borderId="6" xfId="0" applyNumberFormat="1" applyFont="1" applyFill="1" applyBorder="1" applyAlignment="1">
      <alignment horizontal="left"/>
    </xf>
    <xf numFmtId="0" fontId="26" fillId="9" borderId="0" xfId="0" applyNumberFormat="1" applyFont="1" applyFill="1" applyBorder="1" applyAlignment="1">
      <alignment horizontal="left"/>
    </xf>
    <xf numFmtId="2" fontId="22" fillId="21" borderId="5" xfId="0" applyNumberFormat="1" applyFont="1" applyFill="1" applyBorder="1" applyAlignment="1">
      <alignment horizontal="left"/>
    </xf>
    <xf numFmtId="2" fontId="18" fillId="3" borderId="9" xfId="0" applyNumberFormat="1" applyFont="1" applyFill="1" applyBorder="1" applyAlignment="1">
      <alignment horizontal="center"/>
    </xf>
    <xf numFmtId="2" fontId="18" fillId="3" borderId="8" xfId="0" applyNumberFormat="1" applyFont="1" applyFill="1" applyBorder="1" applyAlignment="1">
      <alignment horizontal="center"/>
    </xf>
    <xf numFmtId="2" fontId="18" fillId="2" borderId="9" xfId="0" applyNumberFormat="1" applyFont="1" applyFill="1" applyBorder="1" applyAlignment="1">
      <alignment horizontal="center"/>
    </xf>
    <xf numFmtId="2" fontId="18" fillId="2" borderId="8" xfId="0" applyNumberFormat="1" applyFont="1" applyFill="1" applyBorder="1" applyAlignment="1">
      <alignment horizontal="center"/>
    </xf>
    <xf numFmtId="2" fontId="18" fillId="2" borderId="7" xfId="0" applyNumberFormat="1" applyFont="1" applyFill="1" applyBorder="1" applyAlignment="1">
      <alignment horizontal="center"/>
    </xf>
    <xf numFmtId="0" fontId="26" fillId="24" borderId="8" xfId="0" applyFont="1" applyFill="1" applyBorder="1" applyAlignment="1">
      <alignment horizontal="center"/>
    </xf>
    <xf numFmtId="0" fontId="26" fillId="24" borderId="7" xfId="0" applyFont="1" applyFill="1" applyBorder="1" applyAlignment="1">
      <alignment horizontal="center"/>
    </xf>
    <xf numFmtId="2" fontId="18" fillId="3" borderId="7" xfId="0" applyNumberFormat="1" applyFont="1" applyFill="1" applyBorder="1" applyAlignment="1">
      <alignment horizontal="center"/>
    </xf>
    <xf numFmtId="2" fontId="22" fillId="23" borderId="2" xfId="0" applyNumberFormat="1" applyFont="1" applyFill="1" applyBorder="1" applyAlignment="1">
      <alignment horizontal="left"/>
    </xf>
    <xf numFmtId="2" fontId="22" fillId="19" borderId="5" xfId="0" applyNumberFormat="1" applyFont="1" applyFill="1" applyBorder="1" applyAlignment="1">
      <alignment horizontal="left"/>
    </xf>
    <xf numFmtId="2" fontId="22" fillId="15" borderId="5" xfId="0" applyNumberFormat="1" applyFont="1" applyFill="1" applyBorder="1" applyAlignment="1">
      <alignment horizontal="left"/>
    </xf>
    <xf numFmtId="0" fontId="26" fillId="22" borderId="8" xfId="0" applyFont="1" applyFill="1" applyBorder="1" applyAlignment="1">
      <alignment horizontal="center"/>
    </xf>
    <xf numFmtId="0" fontId="26" fillId="22" borderId="7" xfId="0" applyFont="1" applyFill="1" applyBorder="1" applyAlignment="1">
      <alignment horizontal="center"/>
    </xf>
    <xf numFmtId="0" fontId="26" fillId="20" borderId="8" xfId="0" applyFont="1" applyFill="1" applyBorder="1" applyAlignment="1">
      <alignment horizontal="center"/>
    </xf>
    <xf numFmtId="0" fontId="26" fillId="20" borderId="7" xfId="0" applyFont="1" applyFill="1" applyBorder="1" applyAlignment="1">
      <alignment horizontal="center"/>
    </xf>
    <xf numFmtId="0" fontId="26" fillId="18" borderId="8" xfId="0" applyFont="1" applyFill="1" applyBorder="1" applyAlignment="1">
      <alignment horizontal="center"/>
    </xf>
    <xf numFmtId="0" fontId="26" fillId="18" borderId="7" xfId="0" applyFont="1" applyFill="1" applyBorder="1" applyAlignment="1">
      <alignment horizontal="center"/>
    </xf>
    <xf numFmtId="2" fontId="22" fillId="13" borderId="5" xfId="0" applyNumberFormat="1" applyFont="1" applyFill="1" applyBorder="1" applyAlignment="1">
      <alignment horizontal="left"/>
    </xf>
    <xf numFmtId="0" fontId="26" fillId="16" borderId="8" xfId="0" applyFont="1" applyFill="1" applyBorder="1" applyAlignment="1">
      <alignment horizontal="center"/>
    </xf>
    <xf numFmtId="0" fontId="26" fillId="16" borderId="7" xfId="0" applyFont="1" applyFill="1" applyBorder="1" applyAlignment="1">
      <alignment horizontal="center"/>
    </xf>
    <xf numFmtId="0" fontId="26" fillId="14" borderId="8" xfId="0" applyFont="1" applyFill="1" applyBorder="1" applyAlignment="1">
      <alignment horizontal="center"/>
    </xf>
    <xf numFmtId="0" fontId="26" fillId="14" borderId="7" xfId="0" applyFont="1" applyFill="1" applyBorder="1" applyAlignment="1">
      <alignment horizontal="center"/>
    </xf>
    <xf numFmtId="0" fontId="26" fillId="12" borderId="8" xfId="0" applyFont="1" applyFill="1" applyBorder="1" applyAlignment="1">
      <alignment horizontal="center"/>
    </xf>
    <xf numFmtId="0" fontId="26" fillId="12" borderId="7" xfId="0" applyFont="1" applyFill="1" applyBorder="1" applyAlignment="1">
      <alignment horizontal="center"/>
    </xf>
    <xf numFmtId="2" fontId="22" fillId="9" borderId="5" xfId="0" applyNumberFormat="1" applyFont="1" applyFill="1" applyBorder="1" applyAlignment="1">
      <alignment horizontal="left"/>
    </xf>
    <xf numFmtId="2" fontId="22" fillId="10" borderId="11" xfId="0" applyNumberFormat="1" applyFont="1" applyFill="1" applyBorder="1" applyAlignment="1">
      <alignment horizontal="left"/>
    </xf>
    <xf numFmtId="2" fontId="22" fillId="10" borderId="12" xfId="0" applyNumberFormat="1" applyFont="1" applyFill="1" applyBorder="1" applyAlignment="1">
      <alignment horizontal="left"/>
    </xf>
    <xf numFmtId="0" fontId="26" fillId="10" borderId="10" xfId="0" applyNumberFormat="1" applyFont="1" applyFill="1" applyBorder="1" applyAlignment="1">
      <alignment horizontal="left"/>
    </xf>
    <xf numFmtId="0" fontId="26" fillId="10" borderId="11" xfId="0" applyNumberFormat="1" applyFont="1" applyFill="1" applyBorder="1" applyAlignment="1">
      <alignment horizontal="left"/>
    </xf>
    <xf numFmtId="0" fontId="26" fillId="11" borderId="11" xfId="0" applyFont="1" applyFill="1" applyBorder="1" applyAlignment="1">
      <alignment horizontal="center"/>
    </xf>
    <xf numFmtId="0" fontId="26" fillId="11" borderId="12" xfId="0" applyFont="1" applyFill="1" applyBorder="1" applyAlignment="1">
      <alignment horizontal="center"/>
    </xf>
    <xf numFmtId="49" fontId="26" fillId="10" borderId="11" xfId="0" applyNumberFormat="1" applyFont="1" applyFill="1" applyBorder="1" applyAlignment="1">
      <alignment horizontal="left"/>
    </xf>
    <xf numFmtId="1" fontId="26" fillId="0" borderId="11" xfId="0" applyNumberFormat="1" applyFont="1" applyFill="1" applyBorder="1" applyAlignment="1">
      <alignment horizontal="center"/>
    </xf>
    <xf numFmtId="1" fontId="26" fillId="3" borderId="9" xfId="0" applyNumberFormat="1" applyFont="1" applyFill="1" applyBorder="1" applyAlignment="1">
      <alignment horizontal="center"/>
    </xf>
    <xf numFmtId="1" fontId="26" fillId="3" borderId="8" xfId="0" applyNumberFormat="1" applyFont="1" applyFill="1" applyBorder="1" applyAlignment="1">
      <alignment horizontal="center"/>
    </xf>
    <xf numFmtId="1" fontId="26" fillId="3" borderId="7" xfId="0" applyNumberFormat="1" applyFont="1" applyFill="1" applyBorder="1" applyAlignment="1">
      <alignment horizontal="center"/>
    </xf>
    <xf numFmtId="0" fontId="30" fillId="0" borderId="10" xfId="0" applyFont="1" applyBorder="1" applyAlignment="1">
      <alignment horizontal="center" wrapText="1"/>
    </xf>
    <xf numFmtId="0" fontId="30" fillId="0" borderId="11" xfId="0" applyFont="1" applyBorder="1" applyAlignment="1">
      <alignment horizontal="center" wrapText="1"/>
    </xf>
    <xf numFmtId="0" fontId="30" fillId="0" borderId="12" xfId="0" applyFont="1" applyBorder="1" applyAlignment="1">
      <alignment horizontal="center" wrapText="1"/>
    </xf>
    <xf numFmtId="0" fontId="30" fillId="0" borderId="4" xfId="0" applyFont="1" applyBorder="1" applyAlignment="1">
      <alignment horizontal="center" wrapText="1"/>
    </xf>
    <xf numFmtId="0" fontId="30" fillId="0" borderId="3" xfId="0" applyFont="1" applyBorder="1" applyAlignment="1">
      <alignment horizontal="center" wrapText="1"/>
    </xf>
    <xf numFmtId="0" fontId="30" fillId="0" borderId="2" xfId="0" applyFont="1" applyBorder="1" applyAlignment="1">
      <alignment horizontal="center" wrapText="1"/>
    </xf>
    <xf numFmtId="1" fontId="26" fillId="0" borderId="12" xfId="0" applyNumberFormat="1" applyFont="1" applyFill="1" applyBorder="1" applyAlignment="1">
      <alignment horizontal="center"/>
    </xf>
    <xf numFmtId="0" fontId="3" fillId="3" borderId="9" xfId="0" applyFont="1" applyFill="1" applyBorder="1" applyAlignment="1">
      <alignment horizontal="center"/>
    </xf>
    <xf numFmtId="0" fontId="3" fillId="3" borderId="8" xfId="0" applyFont="1" applyFill="1" applyBorder="1" applyAlignment="1">
      <alignment horizontal="center"/>
    </xf>
    <xf numFmtId="0" fontId="3" fillId="3" borderId="7" xfId="0" applyFont="1" applyFill="1" applyBorder="1" applyAlignment="1">
      <alignment horizontal="center"/>
    </xf>
    <xf numFmtId="0" fontId="46" fillId="0" borderId="0" xfId="0" applyFont="1" applyAlignment="1">
      <alignment horizontal="left" vertical="top" wrapText="1"/>
    </xf>
    <xf numFmtId="0" fontId="47" fillId="0" borderId="0" xfId="0" applyFont="1" applyAlignment="1">
      <alignment horizontal="left" vertical="top" wrapText="1"/>
    </xf>
    <xf numFmtId="0" fontId="2" fillId="0" borderId="9"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5" fillId="28" borderId="16" xfId="0" applyFont="1" applyFill="1" applyBorder="1" applyAlignment="1">
      <alignment horizontal="center"/>
    </xf>
    <xf numFmtId="0" fontId="5" fillId="28" borderId="17" xfId="0" applyFont="1" applyFill="1" applyBorder="1" applyAlignment="1">
      <alignment horizontal="center"/>
    </xf>
    <xf numFmtId="0" fontId="5" fillId="28" borderId="18" xfId="0" applyFont="1" applyFill="1" applyBorder="1" applyAlignment="1">
      <alignment horizontal="center"/>
    </xf>
    <xf numFmtId="0" fontId="2" fillId="0" borderId="16" xfId="0" applyFont="1" applyBorder="1" applyAlignment="1">
      <alignment horizontal="center"/>
    </xf>
    <xf numFmtId="0" fontId="2" fillId="0" borderId="18" xfId="0" applyFont="1" applyBorder="1" applyAlignment="1">
      <alignment horizontal="center"/>
    </xf>
    <xf numFmtId="0" fontId="26" fillId="22" borderId="9" xfId="0" applyFont="1" applyFill="1" applyBorder="1" applyAlignment="1">
      <alignment horizontal="center"/>
    </xf>
    <xf numFmtId="0" fontId="2" fillId="0" borderId="19" xfId="0" applyFont="1" applyBorder="1" applyAlignment="1">
      <alignment horizontal="center"/>
    </xf>
    <xf numFmtId="0" fontId="26" fillId="24" borderId="9" xfId="0" applyFont="1" applyFill="1" applyBorder="1" applyAlignment="1">
      <alignment horizontal="center"/>
    </xf>
    <xf numFmtId="0" fontId="2" fillId="26" borderId="10" xfId="0" applyFont="1" applyFill="1" applyBorder="1" applyAlignment="1">
      <alignment horizontal="center" vertical="center" wrapText="1"/>
    </xf>
    <xf numFmtId="0" fontId="2" fillId="26" borderId="12" xfId="0" applyFont="1" applyFill="1" applyBorder="1" applyAlignment="1">
      <alignment horizontal="center" vertical="center" wrapText="1"/>
    </xf>
    <xf numFmtId="0" fontId="2" fillId="26" borderId="6" xfId="0" applyFont="1" applyFill="1" applyBorder="1" applyAlignment="1">
      <alignment horizontal="center" vertical="center" wrapText="1"/>
    </xf>
    <xf numFmtId="0" fontId="2" fillId="26" borderId="5" xfId="0" applyFont="1" applyFill="1" applyBorder="1" applyAlignment="1">
      <alignment horizontal="center" vertical="center" wrapText="1"/>
    </xf>
    <xf numFmtId="0" fontId="2" fillId="26" borderId="4" xfId="0" applyFont="1" applyFill="1" applyBorder="1" applyAlignment="1">
      <alignment horizontal="center" vertical="center" wrapText="1"/>
    </xf>
    <xf numFmtId="0" fontId="2" fillId="26" borderId="2" xfId="0" applyFont="1" applyFill="1" applyBorder="1" applyAlignment="1">
      <alignment horizontal="center" vertical="center" wrapText="1"/>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2" fillId="27" borderId="10" xfId="0" applyFont="1" applyFill="1" applyBorder="1" applyAlignment="1">
      <alignment horizontal="center" vertical="center" wrapText="1"/>
    </xf>
    <xf numFmtId="0" fontId="2" fillId="27" borderId="12" xfId="0" applyFont="1" applyFill="1" applyBorder="1" applyAlignment="1">
      <alignment horizontal="center" vertical="center" wrapText="1"/>
    </xf>
    <xf numFmtId="0" fontId="2" fillId="27" borderId="6" xfId="0" applyFont="1" applyFill="1" applyBorder="1" applyAlignment="1">
      <alignment horizontal="center" vertical="center" wrapText="1"/>
    </xf>
    <xf numFmtId="0" fontId="2" fillId="27" borderId="5" xfId="0" applyFont="1" applyFill="1" applyBorder="1" applyAlignment="1">
      <alignment horizontal="center" vertical="center" wrapText="1"/>
    </xf>
    <xf numFmtId="0" fontId="2" fillId="27" borderId="4" xfId="0" applyFont="1" applyFill="1" applyBorder="1" applyAlignment="1">
      <alignment horizontal="center" vertical="center" wrapText="1"/>
    </xf>
    <xf numFmtId="0" fontId="2" fillId="27" borderId="2" xfId="0" applyFont="1" applyFill="1" applyBorder="1" applyAlignment="1">
      <alignment horizontal="center" vertical="center" wrapText="1"/>
    </xf>
    <xf numFmtId="0" fontId="2" fillId="28" borderId="10" xfId="0" applyFont="1" applyFill="1" applyBorder="1" applyAlignment="1">
      <alignment horizontal="center" vertical="center" wrapText="1"/>
    </xf>
    <xf numFmtId="0" fontId="2" fillId="28" borderId="11" xfId="0" applyFont="1" applyFill="1" applyBorder="1" applyAlignment="1">
      <alignment horizontal="center" vertical="center" wrapText="1"/>
    </xf>
    <xf numFmtId="0" fontId="2" fillId="28" borderId="12" xfId="0" applyFont="1" applyFill="1" applyBorder="1" applyAlignment="1">
      <alignment horizontal="center" vertical="center" wrapText="1"/>
    </xf>
    <xf numFmtId="0" fontId="2" fillId="28" borderId="6" xfId="0" applyFont="1" applyFill="1" applyBorder="1" applyAlignment="1">
      <alignment horizontal="center" vertical="center" wrapText="1"/>
    </xf>
    <xf numFmtId="0" fontId="2" fillId="28" borderId="0" xfId="0" applyFont="1" applyFill="1" applyBorder="1" applyAlignment="1">
      <alignment horizontal="center" vertical="center" wrapText="1"/>
    </xf>
    <xf numFmtId="0" fontId="2" fillId="28" borderId="5" xfId="0" applyFont="1" applyFill="1" applyBorder="1" applyAlignment="1">
      <alignment horizontal="center" vertical="center" wrapText="1"/>
    </xf>
    <xf numFmtId="0" fontId="2" fillId="28" borderId="4" xfId="0" applyFont="1" applyFill="1" applyBorder="1" applyAlignment="1">
      <alignment horizontal="center" vertical="center" wrapText="1"/>
    </xf>
    <xf numFmtId="0" fontId="2" fillId="28" borderId="3" xfId="0" applyFont="1" applyFill="1" applyBorder="1" applyAlignment="1">
      <alignment horizontal="center" vertical="center" wrapText="1"/>
    </xf>
    <xf numFmtId="0" fontId="2" fillId="28" borderId="2" xfId="0" applyFont="1" applyFill="1" applyBorder="1" applyAlignment="1">
      <alignment horizontal="center" vertical="center" wrapText="1"/>
    </xf>
    <xf numFmtId="0" fontId="45" fillId="0" borderId="6" xfId="0" applyFont="1" applyBorder="1" applyAlignment="1">
      <alignment horizontal="center" vertical="center"/>
    </xf>
    <xf numFmtId="0" fontId="45" fillId="0" borderId="0" xfId="0" applyFont="1" applyBorder="1" applyAlignment="1">
      <alignment horizontal="center" vertical="center"/>
    </xf>
    <xf numFmtId="0" fontId="26" fillId="18" borderId="9" xfId="0" applyFont="1" applyFill="1" applyBorder="1" applyAlignment="1">
      <alignment horizontal="center"/>
    </xf>
    <xf numFmtId="0" fontId="26" fillId="20" borderId="9" xfId="0" applyFont="1" applyFill="1" applyBorder="1" applyAlignment="1">
      <alignment horizontal="center"/>
    </xf>
    <xf numFmtId="0" fontId="26" fillId="14" borderId="9" xfId="0" applyFont="1" applyFill="1" applyBorder="1" applyAlignment="1">
      <alignment horizontal="center"/>
    </xf>
    <xf numFmtId="0" fontId="26" fillId="16" borderId="9" xfId="0" applyFont="1" applyFill="1" applyBorder="1" applyAlignment="1">
      <alignment horizontal="center"/>
    </xf>
    <xf numFmtId="0" fontId="26" fillId="11" borderId="10" xfId="0" applyFont="1" applyFill="1" applyBorder="1" applyAlignment="1">
      <alignment horizontal="center"/>
    </xf>
    <xf numFmtId="0" fontId="26" fillId="11" borderId="9" xfId="0" applyFont="1" applyFill="1" applyBorder="1" applyAlignment="1">
      <alignment horizontal="center"/>
    </xf>
    <xf numFmtId="0" fontId="26" fillId="11" borderId="8" xfId="0" applyFont="1" applyFill="1" applyBorder="1" applyAlignment="1">
      <alignment horizontal="center"/>
    </xf>
    <xf numFmtId="0" fontId="26" fillId="11" borderId="7" xfId="0" applyFont="1" applyFill="1" applyBorder="1" applyAlignment="1">
      <alignment horizontal="center"/>
    </xf>
    <xf numFmtId="0" fontId="26" fillId="12" borderId="9" xfId="0" applyFont="1" applyFill="1" applyBorder="1" applyAlignment="1">
      <alignment horizontal="center"/>
    </xf>
    <xf numFmtId="0" fontId="5" fillId="2" borderId="9" xfId="0" applyFont="1" applyFill="1" applyBorder="1" applyAlignment="1">
      <alignment horizontal="left"/>
    </xf>
    <xf numFmtId="0" fontId="5" fillId="2" borderId="8" xfId="0" applyFont="1" applyFill="1" applyBorder="1" applyAlignment="1">
      <alignment horizontal="left"/>
    </xf>
    <xf numFmtId="0" fontId="5" fillId="2" borderId="7" xfId="0" applyFont="1" applyFill="1" applyBorder="1" applyAlignment="1">
      <alignment horizontal="left"/>
    </xf>
    <xf numFmtId="0" fontId="5" fillId="2" borderId="10" xfId="0" applyFont="1" applyFill="1" applyBorder="1" applyAlignment="1">
      <alignment horizontal="left"/>
    </xf>
    <xf numFmtId="0" fontId="5" fillId="2" borderId="11" xfId="0" applyFont="1" applyFill="1" applyBorder="1" applyAlignment="1">
      <alignment horizontal="left"/>
    </xf>
    <xf numFmtId="0" fontId="5" fillId="2" borderId="12" xfId="0" applyFont="1" applyFill="1" applyBorder="1" applyAlignment="1">
      <alignment horizontal="left"/>
    </xf>
    <xf numFmtId="2" fontId="20" fillId="2" borderId="10" xfId="0" applyNumberFormat="1" applyFont="1" applyFill="1" applyBorder="1" applyAlignment="1">
      <alignment horizontal="left" vertical="top"/>
    </xf>
    <xf numFmtId="2" fontId="20" fillId="2" borderId="11" xfId="0" applyNumberFormat="1" applyFont="1" applyFill="1" applyBorder="1" applyAlignment="1">
      <alignment horizontal="left" vertical="top"/>
    </xf>
    <xf numFmtId="2" fontId="20" fillId="2" borderId="12" xfId="0" applyNumberFormat="1" applyFont="1" applyFill="1" applyBorder="1" applyAlignment="1">
      <alignment horizontal="left" vertical="top"/>
    </xf>
    <xf numFmtId="2" fontId="5" fillId="0" borderId="4" xfId="0" applyNumberFormat="1" applyFont="1" applyFill="1" applyBorder="1" applyAlignment="1">
      <alignment horizontal="left"/>
    </xf>
    <xf numFmtId="2" fontId="5" fillId="0" borderId="2" xfId="0" applyNumberFormat="1" applyFont="1" applyFill="1" applyBorder="1" applyAlignment="1">
      <alignment horizontal="left"/>
    </xf>
    <xf numFmtId="0" fontId="5" fillId="2" borderId="4" xfId="0" applyFont="1" applyFill="1" applyBorder="1" applyAlignment="1">
      <alignment horizontal="left"/>
    </xf>
    <xf numFmtId="0" fontId="5" fillId="2" borderId="3" xfId="0" applyFont="1" applyFill="1" applyBorder="1" applyAlignment="1">
      <alignment horizontal="left"/>
    </xf>
    <xf numFmtId="0" fontId="5" fillId="2" borderId="2" xfId="0" applyFont="1" applyFill="1" applyBorder="1" applyAlignment="1">
      <alignment horizontal="left"/>
    </xf>
    <xf numFmtId="2" fontId="32" fillId="2" borderId="6" xfId="0" applyNumberFormat="1" applyFont="1" applyFill="1" applyBorder="1" applyAlignment="1">
      <alignment horizontal="left" vertical="top" wrapText="1"/>
    </xf>
    <xf numFmtId="2" fontId="32" fillId="2" borderId="0" xfId="0" applyNumberFormat="1" applyFont="1" applyFill="1" applyBorder="1" applyAlignment="1">
      <alignment horizontal="left" vertical="top" wrapText="1"/>
    </xf>
    <xf numFmtId="2" fontId="32" fillId="2" borderId="5" xfId="0" applyNumberFormat="1" applyFont="1" applyFill="1" applyBorder="1" applyAlignment="1">
      <alignment horizontal="left" vertical="top" wrapText="1"/>
    </xf>
    <xf numFmtId="2" fontId="32" fillId="2" borderId="4" xfId="0" applyNumberFormat="1" applyFont="1" applyFill="1" applyBorder="1" applyAlignment="1">
      <alignment horizontal="left" vertical="top" wrapText="1"/>
    </xf>
    <xf numFmtId="2" fontId="32" fillId="2" borderId="3" xfId="0" applyNumberFormat="1" applyFont="1" applyFill="1" applyBorder="1" applyAlignment="1">
      <alignment horizontal="left" vertical="top" wrapText="1"/>
    </xf>
    <xf numFmtId="2" fontId="32" fillId="2" borderId="2" xfId="0" applyNumberFormat="1" applyFont="1" applyFill="1" applyBorder="1" applyAlignment="1">
      <alignment horizontal="left" vertical="top" wrapText="1"/>
    </xf>
    <xf numFmtId="2" fontId="5" fillId="0" borderId="10" xfId="0" applyNumberFormat="1" applyFont="1" applyFill="1" applyBorder="1" applyAlignment="1">
      <alignment horizontal="left"/>
    </xf>
    <xf numFmtId="2" fontId="5" fillId="0" borderId="12" xfId="0" applyNumberFormat="1" applyFont="1" applyFill="1" applyBorder="1" applyAlignment="1">
      <alignment horizontal="left"/>
    </xf>
    <xf numFmtId="2" fontId="20" fillId="0" borderId="10" xfId="0" applyNumberFormat="1" applyFont="1" applyFill="1" applyBorder="1" applyAlignment="1">
      <alignment horizontal="left" vertical="top"/>
    </xf>
    <xf numFmtId="2" fontId="20" fillId="0" borderId="11" xfId="0" applyNumberFormat="1" applyFont="1" applyFill="1" applyBorder="1" applyAlignment="1">
      <alignment horizontal="left" vertical="top"/>
    </xf>
    <xf numFmtId="2" fontId="20" fillId="0" borderId="12" xfId="0" applyNumberFormat="1" applyFont="1" applyFill="1" applyBorder="1" applyAlignment="1">
      <alignment horizontal="left" vertical="top"/>
    </xf>
    <xf numFmtId="2" fontId="20" fillId="0" borderId="6" xfId="0" applyNumberFormat="1" applyFont="1" applyFill="1" applyBorder="1" applyAlignment="1">
      <alignment horizontal="left" vertical="top"/>
    </xf>
    <xf numFmtId="2" fontId="20" fillId="0" borderId="0" xfId="0" applyNumberFormat="1" applyFont="1" applyFill="1" applyBorder="1" applyAlignment="1">
      <alignment horizontal="left" vertical="top"/>
    </xf>
    <xf numFmtId="2" fontId="20" fillId="0" borderId="5" xfId="0" applyNumberFormat="1" applyFont="1" applyFill="1" applyBorder="1" applyAlignment="1">
      <alignment horizontal="left" vertical="top"/>
    </xf>
    <xf numFmtId="2" fontId="20" fillId="0" borderId="4" xfId="0" applyNumberFormat="1" applyFont="1" applyFill="1" applyBorder="1" applyAlignment="1">
      <alignment horizontal="left" vertical="top"/>
    </xf>
    <xf numFmtId="2" fontId="20" fillId="0" borderId="3" xfId="0" applyNumberFormat="1" applyFont="1" applyFill="1" applyBorder="1" applyAlignment="1">
      <alignment horizontal="left" vertical="top"/>
    </xf>
    <xf numFmtId="2" fontId="20" fillId="0" borderId="2" xfId="0" applyNumberFormat="1" applyFont="1" applyFill="1" applyBorder="1" applyAlignment="1">
      <alignment horizontal="left" vertical="top"/>
    </xf>
    <xf numFmtId="2" fontId="5" fillId="0" borderId="9" xfId="0" applyNumberFormat="1" applyFont="1" applyFill="1" applyBorder="1" applyAlignment="1">
      <alignment horizontal="left"/>
    </xf>
    <xf numFmtId="2" fontId="5" fillId="0" borderId="7" xfId="0" applyNumberFormat="1" applyFont="1" applyFill="1" applyBorder="1" applyAlignment="1">
      <alignment horizontal="left"/>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 fillId="0" borderId="6" xfId="0" applyFont="1" applyBorder="1" applyAlignment="1">
      <alignment horizontal="center" vertical="top" wrapText="1"/>
    </xf>
    <xf numFmtId="0" fontId="1" fillId="0" borderId="0"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0" fontId="1" fillId="3" borderId="10" xfId="0" applyFont="1" applyFill="1" applyBorder="1" applyAlignment="1">
      <alignment horizontal="center" vertical="top"/>
    </xf>
    <xf numFmtId="0" fontId="1" fillId="3" borderId="11" xfId="0" applyFont="1" applyFill="1" applyBorder="1" applyAlignment="1">
      <alignment horizontal="center" vertical="top"/>
    </xf>
    <xf numFmtId="0" fontId="1" fillId="3" borderId="6" xfId="0" applyFont="1" applyFill="1" applyBorder="1" applyAlignment="1">
      <alignment horizontal="center" vertical="top"/>
    </xf>
    <xf numFmtId="0" fontId="1" fillId="3" borderId="0" xfId="0" applyFont="1" applyFill="1" applyBorder="1" applyAlignment="1">
      <alignment horizontal="center" vertical="top"/>
    </xf>
    <xf numFmtId="0" fontId="1" fillId="3" borderId="4" xfId="0" applyFont="1" applyFill="1" applyBorder="1" applyAlignment="1">
      <alignment horizontal="center" vertical="top"/>
    </xf>
    <xf numFmtId="0" fontId="1" fillId="3" borderId="3" xfId="0" applyFont="1" applyFill="1" applyBorder="1" applyAlignment="1">
      <alignment horizontal="center" vertical="top"/>
    </xf>
    <xf numFmtId="0" fontId="44" fillId="0" borderId="10" xfId="0" applyFont="1" applyBorder="1" applyAlignment="1">
      <alignment horizontal="center" vertical="top"/>
    </xf>
    <xf numFmtId="0" fontId="44" fillId="0" borderId="12" xfId="0" applyFont="1" applyBorder="1" applyAlignment="1">
      <alignment horizontal="center" vertical="top"/>
    </xf>
    <xf numFmtId="0" fontId="44" fillId="0" borderId="6" xfId="0" applyFont="1" applyBorder="1" applyAlignment="1">
      <alignment horizontal="center" vertical="top"/>
    </xf>
    <xf numFmtId="0" fontId="44" fillId="0" borderId="5" xfId="0" applyFont="1" applyBorder="1" applyAlignment="1">
      <alignment horizontal="center" vertical="top"/>
    </xf>
    <xf numFmtId="0" fontId="44" fillId="0" borderId="4" xfId="0" applyFont="1" applyBorder="1" applyAlignment="1">
      <alignment horizontal="center" vertical="top"/>
    </xf>
    <xf numFmtId="0" fontId="44" fillId="0" borderId="2" xfId="0" applyFont="1" applyBorder="1" applyAlignment="1">
      <alignment horizontal="center" vertical="top"/>
    </xf>
    <xf numFmtId="0" fontId="26" fillId="4" borderId="10" xfId="0" applyFont="1" applyFill="1" applyBorder="1" applyAlignment="1">
      <alignment horizontal="left"/>
    </xf>
    <xf numFmtId="0" fontId="26" fillId="4" borderId="12" xfId="0" applyFont="1" applyFill="1" applyBorder="1" applyAlignment="1">
      <alignment horizontal="left"/>
    </xf>
    <xf numFmtId="0" fontId="19" fillId="3" borderId="10" xfId="0" applyFont="1" applyFill="1" applyBorder="1" applyAlignment="1">
      <alignment horizontal="left"/>
    </xf>
    <xf numFmtId="0" fontId="19" fillId="3" borderId="11" xfId="0" applyFont="1" applyFill="1" applyBorder="1" applyAlignment="1">
      <alignment horizontal="left"/>
    </xf>
    <xf numFmtId="0" fontId="19" fillId="3" borderId="12" xfId="0" applyFont="1" applyFill="1" applyBorder="1" applyAlignment="1">
      <alignment horizontal="left"/>
    </xf>
    <xf numFmtId="2" fontId="20" fillId="2" borderId="10" xfId="0" applyNumberFormat="1" applyFont="1" applyFill="1" applyBorder="1" applyAlignment="1">
      <alignment horizontal="left" vertical="center"/>
    </xf>
    <xf numFmtId="2" fontId="20" fillId="2" borderId="11" xfId="0" applyNumberFormat="1" applyFont="1" applyFill="1" applyBorder="1" applyAlignment="1">
      <alignment horizontal="left" vertical="center"/>
    </xf>
    <xf numFmtId="2" fontId="20" fillId="2" borderId="12" xfId="0" applyNumberFormat="1" applyFont="1" applyFill="1" applyBorder="1" applyAlignment="1">
      <alignment horizontal="left" vertical="center"/>
    </xf>
    <xf numFmtId="0" fontId="5" fillId="3" borderId="10" xfId="0" applyFont="1" applyFill="1" applyBorder="1" applyAlignment="1">
      <alignment horizontal="left"/>
    </xf>
    <xf numFmtId="0" fontId="5" fillId="3" borderId="11" xfId="0" applyFont="1" applyFill="1" applyBorder="1" applyAlignment="1">
      <alignment horizontal="left"/>
    </xf>
    <xf numFmtId="0" fontId="5" fillId="3" borderId="12" xfId="0" applyFont="1" applyFill="1" applyBorder="1" applyAlignment="1">
      <alignment horizontal="left"/>
    </xf>
    <xf numFmtId="2" fontId="20" fillId="0" borderId="10" xfId="0" applyNumberFormat="1" applyFont="1" applyFill="1" applyBorder="1" applyAlignment="1">
      <alignment horizontal="left" vertical="center"/>
    </xf>
    <xf numFmtId="2" fontId="20" fillId="0" borderId="11" xfId="0" applyNumberFormat="1" applyFont="1" applyFill="1" applyBorder="1" applyAlignment="1">
      <alignment horizontal="left" vertical="center"/>
    </xf>
    <xf numFmtId="2" fontId="20" fillId="0" borderId="12" xfId="0" applyNumberFormat="1" applyFont="1" applyFill="1" applyBorder="1" applyAlignment="1">
      <alignment horizontal="left" vertical="center"/>
    </xf>
    <xf numFmtId="0" fontId="20" fillId="4" borderId="10" xfId="0" applyFont="1" applyFill="1" applyBorder="1" applyAlignment="1">
      <alignment horizontal="left"/>
    </xf>
    <xf numFmtId="0" fontId="20" fillId="4" borderId="12" xfId="0" applyFont="1" applyFill="1" applyBorder="1" applyAlignment="1">
      <alignment horizontal="left"/>
    </xf>
    <xf numFmtId="0" fontId="26" fillId="4" borderId="6" xfId="0" applyFont="1" applyFill="1" applyBorder="1" applyAlignment="1">
      <alignment horizontal="left"/>
    </xf>
    <xf numFmtId="0" fontId="26" fillId="4" borderId="5" xfId="0" applyFont="1" applyFill="1" applyBorder="1" applyAlignment="1">
      <alignment horizontal="left"/>
    </xf>
    <xf numFmtId="0" fontId="19" fillId="3" borderId="6" xfId="0" applyFont="1" applyFill="1" applyBorder="1" applyAlignment="1">
      <alignment horizontal="left"/>
    </xf>
    <xf numFmtId="0" fontId="19" fillId="3" borderId="0" xfId="0" applyFont="1" applyFill="1" applyBorder="1" applyAlignment="1">
      <alignment horizontal="left"/>
    </xf>
    <xf numFmtId="0" fontId="19" fillId="3" borderId="5" xfId="0" applyFont="1" applyFill="1" applyBorder="1" applyAlignment="1">
      <alignment horizontal="left"/>
    </xf>
    <xf numFmtId="2" fontId="20" fillId="2" borderId="6" xfId="0" applyNumberFormat="1" applyFont="1" applyFill="1" applyBorder="1" applyAlignment="1">
      <alignment horizontal="left" vertical="center"/>
    </xf>
    <xf numFmtId="2" fontId="20" fillId="2" borderId="0" xfId="0" applyNumberFormat="1" applyFont="1" applyFill="1" applyBorder="1" applyAlignment="1">
      <alignment horizontal="left" vertical="center"/>
    </xf>
    <xf numFmtId="2" fontId="20" fillId="2" borderId="5" xfId="0" applyNumberFormat="1" applyFont="1" applyFill="1" applyBorder="1" applyAlignment="1">
      <alignment horizontal="left" vertical="center"/>
    </xf>
    <xf numFmtId="0" fontId="5" fillId="3" borderId="6" xfId="0" applyFont="1" applyFill="1" applyBorder="1" applyAlignment="1">
      <alignment horizontal="left"/>
    </xf>
    <xf numFmtId="0" fontId="5" fillId="3" borderId="0" xfId="0" applyFont="1" applyFill="1" applyBorder="1" applyAlignment="1">
      <alignment horizontal="left"/>
    </xf>
    <xf numFmtId="0" fontId="5" fillId="3" borderId="5" xfId="0" applyFont="1" applyFill="1" applyBorder="1" applyAlignment="1">
      <alignment horizontal="left"/>
    </xf>
    <xf numFmtId="2" fontId="20" fillId="0" borderId="6" xfId="0" applyNumberFormat="1" applyFont="1" applyFill="1" applyBorder="1" applyAlignment="1">
      <alignment horizontal="left" vertical="center"/>
    </xf>
    <xf numFmtId="2" fontId="20" fillId="0" borderId="0" xfId="0" applyNumberFormat="1" applyFont="1" applyFill="1" applyBorder="1" applyAlignment="1">
      <alignment horizontal="left" vertical="center"/>
    </xf>
    <xf numFmtId="2" fontId="20" fillId="0" borderId="5" xfId="0" applyNumberFormat="1" applyFont="1" applyFill="1" applyBorder="1" applyAlignment="1">
      <alignment horizontal="left" vertical="center"/>
    </xf>
    <xf numFmtId="0" fontId="20" fillId="4" borderId="6" xfId="0" applyFont="1" applyFill="1" applyBorder="1" applyAlignment="1">
      <alignment horizontal="left"/>
    </xf>
    <xf numFmtId="0" fontId="20" fillId="4" borderId="5" xfId="0" applyFont="1" applyFill="1" applyBorder="1" applyAlignment="1">
      <alignment horizontal="left"/>
    </xf>
    <xf numFmtId="0" fontId="24" fillId="4" borderId="9" xfId="0" applyFont="1" applyFill="1" applyBorder="1" applyAlignment="1">
      <alignment horizontal="left"/>
    </xf>
    <xf numFmtId="0" fontId="24" fillId="4" borderId="7" xfId="0" applyFont="1" applyFill="1" applyBorder="1" applyAlignment="1">
      <alignment horizontal="left"/>
    </xf>
    <xf numFmtId="0" fontId="19" fillId="3" borderId="9" xfId="0" applyFont="1" applyFill="1" applyBorder="1" applyAlignment="1">
      <alignment horizontal="left"/>
    </xf>
    <xf numFmtId="0" fontId="19" fillId="3" borderId="8" xfId="0" applyFont="1" applyFill="1" applyBorder="1" applyAlignment="1">
      <alignment horizontal="left"/>
    </xf>
    <xf numFmtId="0" fontId="19" fillId="3" borderId="7" xfId="0" applyFont="1" applyFill="1" applyBorder="1" applyAlignment="1">
      <alignment horizontal="left"/>
    </xf>
    <xf numFmtId="0" fontId="29" fillId="0" borderId="9" xfId="0" applyFont="1" applyFill="1" applyBorder="1" applyAlignment="1">
      <alignment horizontal="left"/>
    </xf>
    <xf numFmtId="0" fontId="29" fillId="0" borderId="8" xfId="0" applyFont="1" applyFill="1" applyBorder="1" applyAlignment="1">
      <alignment horizontal="left"/>
    </xf>
    <xf numFmtId="0" fontId="29" fillId="0" borderId="7" xfId="0" applyFont="1" applyFill="1" applyBorder="1" applyAlignment="1">
      <alignment horizontal="left"/>
    </xf>
    <xf numFmtId="0" fontId="24" fillId="0" borderId="9" xfId="0" applyFont="1" applyFill="1" applyBorder="1" applyAlignment="1">
      <alignment horizontal="left"/>
    </xf>
    <xf numFmtId="0" fontId="24" fillId="0" borderId="8" xfId="0" applyFont="1" applyFill="1" applyBorder="1" applyAlignment="1">
      <alignment horizontal="left"/>
    </xf>
    <xf numFmtId="0" fontId="24" fillId="0" borderId="7" xfId="0" applyFont="1" applyFill="1" applyBorder="1" applyAlignment="1">
      <alignment horizontal="left"/>
    </xf>
    <xf numFmtId="0" fontId="19" fillId="4" borderId="9" xfId="0" applyFont="1" applyFill="1" applyBorder="1" applyAlignment="1">
      <alignment horizontal="left"/>
    </xf>
    <xf numFmtId="0" fontId="19" fillId="4" borderId="7" xfId="0" applyFont="1" applyFill="1" applyBorder="1" applyAlignment="1">
      <alignment horizontal="left"/>
    </xf>
    <xf numFmtId="0" fontId="2" fillId="0" borderId="6" xfId="0" applyFont="1" applyBorder="1" applyAlignment="1">
      <alignment horizontal="left"/>
    </xf>
    <xf numFmtId="0" fontId="2" fillId="0" borderId="0" xfId="0" applyFont="1" applyBorder="1" applyAlignment="1">
      <alignment horizontal="left"/>
    </xf>
    <xf numFmtId="0" fontId="11" fillId="0" borderId="0"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44" fillId="0" borderId="9" xfId="0" applyFont="1" applyBorder="1" applyAlignment="1">
      <alignment horizontal="center"/>
    </xf>
    <xf numFmtId="0" fontId="44" fillId="0" borderId="7" xfId="0" applyFont="1" applyBorder="1" applyAlignment="1">
      <alignment horizontal="center"/>
    </xf>
    <xf numFmtId="0" fontId="2" fillId="0" borderId="4" xfId="0" applyFont="1" applyBorder="1" applyAlignment="1">
      <alignment horizontal="left"/>
    </xf>
    <xf numFmtId="0" fontId="2" fillId="0" borderId="3" xfId="0" applyFont="1" applyBorder="1" applyAlignment="1">
      <alignment horizontal="left"/>
    </xf>
    <xf numFmtId="0" fontId="2" fillId="0" borderId="3"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xf numFmtId="0" fontId="1" fillId="0" borderId="9" xfId="0" applyFont="1" applyBorder="1" applyAlignment="1">
      <alignment horizontal="center"/>
    </xf>
    <xf numFmtId="0" fontId="1" fillId="0" borderId="8" xfId="0" applyFont="1" applyBorder="1" applyAlignment="1">
      <alignment horizontal="center"/>
    </xf>
    <xf numFmtId="0" fontId="1" fillId="0" borderId="7" xfId="0" applyFont="1" applyBorder="1" applyAlignment="1">
      <alignment horizontal="center"/>
    </xf>
    <xf numFmtId="1" fontId="1" fillId="3" borderId="10" xfId="0" applyNumberFormat="1" applyFont="1" applyFill="1" applyBorder="1" applyAlignment="1">
      <alignment horizontal="center"/>
    </xf>
    <xf numFmtId="1" fontId="1" fillId="3" borderId="11" xfId="0" applyNumberFormat="1" applyFont="1"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18" fillId="26" borderId="9" xfId="0" applyFont="1" applyFill="1" applyBorder="1" applyAlignment="1">
      <alignment horizontal="center"/>
    </xf>
    <xf numFmtId="0" fontId="18" fillId="26" borderId="8" xfId="0" applyFont="1" applyFill="1" applyBorder="1" applyAlignment="1">
      <alignment horizontal="center"/>
    </xf>
    <xf numFmtId="0" fontId="18" fillId="26" borderId="7" xfId="0" applyFont="1" applyFill="1" applyBorder="1" applyAlignment="1">
      <alignment horizontal="center"/>
    </xf>
    <xf numFmtId="0" fontId="27" fillId="27" borderId="9" xfId="0" applyFont="1" applyFill="1" applyBorder="1" applyAlignment="1">
      <alignment horizontal="center"/>
    </xf>
    <xf numFmtId="0" fontId="27" fillId="27" borderId="8" xfId="0" applyFont="1" applyFill="1" applyBorder="1" applyAlignment="1">
      <alignment horizontal="center"/>
    </xf>
    <xf numFmtId="0" fontId="27" fillId="27" borderId="7" xfId="0" applyFont="1" applyFill="1" applyBorder="1" applyAlignment="1">
      <alignment horizontal="center"/>
    </xf>
    <xf numFmtId="0" fontId="27" fillId="5" borderId="9" xfId="0" applyFont="1" applyFill="1" applyBorder="1" applyAlignment="1">
      <alignment horizontal="center"/>
    </xf>
    <xf numFmtId="0" fontId="27" fillId="5" borderId="8" xfId="0" applyFont="1" applyFill="1" applyBorder="1" applyAlignment="1">
      <alignment horizontal="center"/>
    </xf>
    <xf numFmtId="0" fontId="27" fillId="5" borderId="7" xfId="0" applyFont="1" applyFill="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xf numFmtId="0" fontId="42" fillId="0" borderId="6" xfId="0" applyFont="1" applyBorder="1" applyAlignment="1">
      <alignment horizontal="left" vertical="center"/>
    </xf>
    <xf numFmtId="0" fontId="42" fillId="0" borderId="0" xfId="0" applyFont="1" applyBorder="1" applyAlignment="1">
      <alignment horizontal="left" vertical="center"/>
    </xf>
    <xf numFmtId="0" fontId="42" fillId="0" borderId="5" xfId="0" applyFont="1" applyBorder="1" applyAlignment="1">
      <alignment horizontal="left" vertical="center"/>
    </xf>
    <xf numFmtId="0" fontId="42" fillId="0" borderId="6" xfId="0" applyNumberFormat="1" applyFont="1" applyFill="1" applyBorder="1" applyAlignment="1">
      <alignment horizontal="left"/>
    </xf>
    <xf numFmtId="0" fontId="42" fillId="0" borderId="0" xfId="0" applyNumberFormat="1" applyFont="1" applyFill="1" applyBorder="1" applyAlignment="1">
      <alignment horizontal="left"/>
    </xf>
    <xf numFmtId="0" fontId="42" fillId="0" borderId="5" xfId="0" applyNumberFormat="1" applyFont="1" applyFill="1" applyBorder="1" applyAlignment="1">
      <alignment horizontal="left"/>
    </xf>
    <xf numFmtId="0" fontId="39" fillId="0" borderId="6" xfId="0" applyNumberFormat="1" applyFont="1" applyFill="1" applyBorder="1" applyAlignment="1">
      <alignment horizontal="left"/>
    </xf>
    <xf numFmtId="0" fontId="39" fillId="0" borderId="0" xfId="0" applyNumberFormat="1" applyFont="1" applyFill="1" applyBorder="1" applyAlignment="1">
      <alignment horizontal="left"/>
    </xf>
    <xf numFmtId="0" fontId="39" fillId="0" borderId="5" xfId="0" applyNumberFormat="1" applyFont="1" applyFill="1" applyBorder="1" applyAlignment="1">
      <alignment horizontal="left"/>
    </xf>
    <xf numFmtId="0" fontId="13" fillId="0" borderId="9" xfId="0" applyFont="1" applyBorder="1" applyAlignment="1">
      <alignment horizontal="left" vertical="center"/>
    </xf>
    <xf numFmtId="0" fontId="13" fillId="0" borderId="8" xfId="0" applyFont="1" applyBorder="1" applyAlignment="1">
      <alignment horizontal="left" vertical="center"/>
    </xf>
    <xf numFmtId="0" fontId="13" fillId="0" borderId="7" xfId="0" applyFont="1" applyBorder="1" applyAlignment="1">
      <alignment horizontal="left" vertical="center"/>
    </xf>
    <xf numFmtId="0" fontId="13" fillId="0" borderId="9" xfId="0" applyNumberFormat="1" applyFont="1" applyFill="1" applyBorder="1" applyAlignment="1">
      <alignment horizontal="left"/>
    </xf>
    <xf numFmtId="0" fontId="13" fillId="0" borderId="8" xfId="0" applyNumberFormat="1" applyFont="1" applyFill="1" applyBorder="1" applyAlignment="1">
      <alignment horizontal="left"/>
    </xf>
    <xf numFmtId="0" fontId="13" fillId="0" borderId="7" xfId="0" applyNumberFormat="1" applyFont="1" applyFill="1" applyBorder="1" applyAlignment="1">
      <alignment horizontal="left"/>
    </xf>
    <xf numFmtId="0" fontId="12" fillId="0" borderId="9" xfId="0" applyNumberFormat="1" applyFont="1" applyFill="1" applyBorder="1" applyAlignment="1">
      <alignment horizontal="left"/>
    </xf>
    <xf numFmtId="0" fontId="12" fillId="0" borderId="8" xfId="0" applyNumberFormat="1" applyFont="1" applyFill="1" applyBorder="1" applyAlignment="1">
      <alignment horizontal="left"/>
    </xf>
    <xf numFmtId="0" fontId="12" fillId="0" borderId="7" xfId="0" applyNumberFormat="1" applyFont="1" applyFill="1" applyBorder="1" applyAlignment="1">
      <alignment horizontal="left"/>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5" xfId="0" applyFont="1" applyBorder="1" applyAlignment="1">
      <alignment horizontal="left" vertical="center"/>
    </xf>
    <xf numFmtId="0" fontId="39" fillId="25" borderId="6" xfId="0" applyNumberFormat="1" applyFont="1" applyFill="1" applyBorder="1" applyAlignment="1">
      <alignment horizontal="left"/>
    </xf>
    <xf numFmtId="0" fontId="39" fillId="25" borderId="0" xfId="0" applyNumberFormat="1" applyFont="1" applyFill="1" applyBorder="1" applyAlignment="1">
      <alignment horizontal="left"/>
    </xf>
    <xf numFmtId="0" fontId="39" fillId="25" borderId="5" xfId="0" applyNumberFormat="1" applyFont="1" applyFill="1" applyBorder="1" applyAlignment="1">
      <alignment horizontal="left"/>
    </xf>
    <xf numFmtId="2" fontId="12" fillId="0" borderId="6" xfId="0" applyNumberFormat="1" applyFont="1" applyFill="1" applyBorder="1" applyAlignment="1">
      <alignment horizontal="left"/>
    </xf>
    <xf numFmtId="2" fontId="12" fillId="0" borderId="0" xfId="0" applyNumberFormat="1" applyFont="1" applyFill="1" applyBorder="1" applyAlignment="1">
      <alignment horizontal="left"/>
    </xf>
    <xf numFmtId="2" fontId="12" fillId="0" borderId="5" xfId="0" applyNumberFormat="1" applyFont="1" applyFill="1" applyBorder="1" applyAlignment="1">
      <alignment horizontal="left"/>
    </xf>
    <xf numFmtId="0" fontId="12" fillId="0" borderId="6" xfId="0" applyNumberFormat="1" applyFont="1" applyFill="1" applyBorder="1" applyAlignment="1">
      <alignment horizontal="left"/>
    </xf>
    <xf numFmtId="0" fontId="12" fillId="0" borderId="0" xfId="0" applyNumberFormat="1" applyFont="1" applyFill="1" applyBorder="1" applyAlignment="1">
      <alignment horizontal="left"/>
    </xf>
    <xf numFmtId="0" fontId="12" fillId="0" borderId="5" xfId="0" applyNumberFormat="1" applyFont="1" applyFill="1" applyBorder="1" applyAlignment="1">
      <alignment horizontal="left"/>
    </xf>
    <xf numFmtId="2" fontId="41" fillId="0" borderId="6" xfId="0" applyNumberFormat="1" applyFont="1" applyFill="1" applyBorder="1" applyAlignment="1">
      <alignment horizontal="left"/>
    </xf>
    <xf numFmtId="2" fontId="41" fillId="0" borderId="0" xfId="0" applyNumberFormat="1" applyFont="1" applyFill="1" applyBorder="1" applyAlignment="1">
      <alignment horizontal="left"/>
    </xf>
    <xf numFmtId="2" fontId="41" fillId="0" borderId="5" xfId="0" applyNumberFormat="1" applyFont="1" applyFill="1" applyBorder="1" applyAlignment="1">
      <alignment horizontal="left"/>
    </xf>
    <xf numFmtId="0" fontId="41" fillId="0" borderId="6" xfId="0" applyNumberFormat="1" applyFont="1" applyFill="1" applyBorder="1" applyAlignment="1">
      <alignment horizontal="left"/>
    </xf>
    <xf numFmtId="0" fontId="41" fillId="0" borderId="0" xfId="0" applyNumberFormat="1" applyFont="1" applyFill="1" applyBorder="1" applyAlignment="1">
      <alignment horizontal="left"/>
    </xf>
    <xf numFmtId="0" fontId="41" fillId="0" borderId="5" xfId="0" applyNumberFormat="1" applyFont="1" applyFill="1" applyBorder="1" applyAlignment="1">
      <alignment horizontal="left"/>
    </xf>
    <xf numFmtId="0" fontId="40" fillId="5" borderId="10" xfId="0" applyFont="1" applyFill="1" applyBorder="1" applyAlignment="1">
      <alignment horizontal="left"/>
    </xf>
    <xf numFmtId="0" fontId="40" fillId="5" borderId="11" xfId="0" applyFont="1" applyFill="1" applyBorder="1" applyAlignment="1">
      <alignment horizontal="left"/>
    </xf>
    <xf numFmtId="0" fontId="40" fillId="5" borderId="12" xfId="0" applyFont="1" applyFill="1" applyBorder="1" applyAlignment="1">
      <alignment horizontal="left"/>
    </xf>
    <xf numFmtId="0" fontId="40" fillId="5" borderId="4" xfId="0" applyFont="1" applyFill="1" applyBorder="1" applyAlignment="1">
      <alignment horizontal="left"/>
    </xf>
    <xf numFmtId="0" fontId="40" fillId="5" borderId="3" xfId="0" applyFont="1" applyFill="1" applyBorder="1" applyAlignment="1">
      <alignment horizontal="left"/>
    </xf>
    <xf numFmtId="0" fontId="40" fillId="5" borderId="2" xfId="0" applyFont="1" applyFill="1" applyBorder="1" applyAlignment="1">
      <alignment horizontal="left"/>
    </xf>
    <xf numFmtId="0" fontId="40" fillId="5" borderId="9" xfId="0" applyNumberFormat="1" applyFont="1" applyFill="1" applyBorder="1" applyAlignment="1">
      <alignment horizontal="left"/>
    </xf>
    <xf numFmtId="0" fontId="40" fillId="5" borderId="8" xfId="0" applyNumberFormat="1" applyFont="1" applyFill="1" applyBorder="1" applyAlignment="1">
      <alignment horizontal="left"/>
    </xf>
    <xf numFmtId="0" fontId="40" fillId="5" borderId="7" xfId="0" applyNumberFormat="1" applyFont="1" applyFill="1" applyBorder="1" applyAlignment="1">
      <alignment horizontal="left"/>
    </xf>
    <xf numFmtId="0" fontId="12" fillId="5" borderId="10" xfId="0" applyNumberFormat="1" applyFont="1" applyFill="1" applyBorder="1" applyAlignment="1">
      <alignment horizontal="left"/>
    </xf>
    <xf numFmtId="0" fontId="12" fillId="5" borderId="11" xfId="0" applyNumberFormat="1" applyFont="1" applyFill="1" applyBorder="1" applyAlignment="1">
      <alignment horizontal="left"/>
    </xf>
    <xf numFmtId="0" fontId="12" fillId="5" borderId="12" xfId="0" applyNumberFormat="1" applyFont="1" applyFill="1" applyBorder="1" applyAlignment="1">
      <alignment horizontal="left"/>
    </xf>
    <xf numFmtId="0" fontId="12" fillId="5" borderId="4" xfId="0" applyNumberFormat="1" applyFont="1" applyFill="1" applyBorder="1" applyAlignment="1">
      <alignment horizontal="left"/>
    </xf>
    <xf numFmtId="0" fontId="12" fillId="5" borderId="3" xfId="0" applyNumberFormat="1" applyFont="1" applyFill="1" applyBorder="1" applyAlignment="1">
      <alignment horizontal="left"/>
    </xf>
    <xf numFmtId="0" fontId="12" fillId="5" borderId="2" xfId="0" applyNumberFormat="1" applyFont="1" applyFill="1" applyBorder="1" applyAlignment="1">
      <alignment horizontal="left"/>
    </xf>
    <xf numFmtId="0" fontId="12" fillId="0" borderId="0" xfId="0" applyFont="1" applyBorder="1" applyAlignment="1">
      <alignment horizontal="left" vertical="center"/>
    </xf>
    <xf numFmtId="0" fontId="12" fillId="0" borderId="3" xfId="0" applyFont="1" applyBorder="1" applyAlignment="1">
      <alignment horizontal="left" vertical="center"/>
    </xf>
    <xf numFmtId="0" fontId="39" fillId="25" borderId="4" xfId="0" applyNumberFormat="1" applyFont="1" applyFill="1" applyBorder="1" applyAlignment="1">
      <alignment horizontal="left"/>
    </xf>
    <xf numFmtId="0" fontId="39" fillId="25" borderId="3" xfId="0" applyNumberFormat="1" applyFont="1" applyFill="1" applyBorder="1" applyAlignment="1">
      <alignment horizontal="left"/>
    </xf>
    <xf numFmtId="0" fontId="39" fillId="25" borderId="2" xfId="0" applyNumberFormat="1" applyFont="1" applyFill="1" applyBorder="1" applyAlignment="1">
      <alignment horizontal="left"/>
    </xf>
    <xf numFmtId="0" fontId="12" fillId="0" borderId="4" xfId="0" applyNumberFormat="1" applyFont="1" applyFill="1" applyBorder="1" applyAlignment="1">
      <alignment horizontal="left"/>
    </xf>
    <xf numFmtId="0" fontId="12" fillId="0" borderId="3" xfId="0" applyNumberFormat="1" applyFont="1" applyFill="1" applyBorder="1" applyAlignment="1">
      <alignment horizontal="left"/>
    </xf>
    <xf numFmtId="0" fontId="12" fillId="0" borderId="2" xfId="0" applyNumberFormat="1" applyFont="1" applyFill="1" applyBorder="1" applyAlignment="1">
      <alignment horizontal="left"/>
    </xf>
    <xf numFmtId="2" fontId="12" fillId="0" borderId="4" xfId="0" applyNumberFormat="1" applyFont="1" applyFill="1" applyBorder="1" applyAlignment="1">
      <alignment horizontal="left"/>
    </xf>
    <xf numFmtId="2" fontId="12" fillId="0" borderId="3" xfId="0" applyNumberFormat="1" applyFont="1" applyFill="1" applyBorder="1" applyAlignment="1">
      <alignment horizontal="left"/>
    </xf>
    <xf numFmtId="2" fontId="12" fillId="0" borderId="2" xfId="0" applyNumberFormat="1" applyFont="1" applyFill="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xf>
    <xf numFmtId="0" fontId="39" fillId="25" borderId="0" xfId="0" applyNumberFormat="1" applyFont="1" applyFill="1" applyBorder="1" applyAlignment="1">
      <alignment horizontal="center"/>
    </xf>
    <xf numFmtId="0" fontId="40" fillId="5" borderId="0" xfId="0" applyFont="1" applyFill="1" applyBorder="1" applyAlignment="1">
      <alignment horizontal="left"/>
    </xf>
    <xf numFmtId="0" fontId="40" fillId="5" borderId="5" xfId="0" applyFont="1" applyFill="1" applyBorder="1" applyAlignment="1">
      <alignment horizontal="left"/>
    </xf>
    <xf numFmtId="0" fontId="40" fillId="5" borderId="10" xfId="0" applyNumberFormat="1" applyFont="1" applyFill="1" applyBorder="1" applyAlignment="1">
      <alignment horizontal="left" wrapText="1"/>
    </xf>
    <xf numFmtId="0" fontId="40" fillId="5" borderId="11" xfId="0" applyNumberFormat="1" applyFont="1" applyFill="1" applyBorder="1" applyAlignment="1">
      <alignment horizontal="left" wrapText="1"/>
    </xf>
    <xf numFmtId="0" fontId="40" fillId="5" borderId="12" xfId="0" applyNumberFormat="1" applyFont="1" applyFill="1" applyBorder="1" applyAlignment="1">
      <alignment horizontal="left" wrapText="1"/>
    </xf>
    <xf numFmtId="0" fontId="40" fillId="5" borderId="6" xfId="0" applyNumberFormat="1" applyFont="1" applyFill="1" applyBorder="1" applyAlignment="1">
      <alignment horizontal="left" wrapText="1"/>
    </xf>
    <xf numFmtId="0" fontId="40" fillId="5" borderId="0" xfId="0" applyNumberFormat="1" applyFont="1" applyFill="1" applyBorder="1" applyAlignment="1">
      <alignment horizontal="left" wrapText="1"/>
    </xf>
    <xf numFmtId="0" fontId="40" fillId="5" borderId="5" xfId="0" applyNumberFormat="1" applyFont="1" applyFill="1" applyBorder="1" applyAlignment="1">
      <alignment horizontal="left" wrapText="1"/>
    </xf>
    <xf numFmtId="0" fontId="40" fillId="5" borderId="10" xfId="0" applyNumberFormat="1" applyFont="1" applyFill="1" applyBorder="1" applyAlignment="1">
      <alignment horizontal="left"/>
    </xf>
    <xf numFmtId="0" fontId="40" fillId="5" borderId="11" xfId="0" applyNumberFormat="1" applyFont="1" applyFill="1" applyBorder="1" applyAlignment="1">
      <alignment horizontal="left"/>
    </xf>
    <xf numFmtId="0" fontId="40" fillId="5" borderId="12" xfId="0" applyNumberFormat="1" applyFont="1" applyFill="1" applyBorder="1" applyAlignment="1">
      <alignment horizontal="left"/>
    </xf>
    <xf numFmtId="0" fontId="40" fillId="5" borderId="6" xfId="0" applyNumberFormat="1" applyFont="1" applyFill="1" applyBorder="1" applyAlignment="1">
      <alignment horizontal="left"/>
    </xf>
    <xf numFmtId="0" fontId="40" fillId="5" borderId="0" xfId="0" applyNumberFormat="1" applyFont="1" applyFill="1" applyBorder="1" applyAlignment="1">
      <alignment horizontal="left"/>
    </xf>
    <xf numFmtId="0" fontId="40" fillId="5" borderId="5" xfId="0" applyNumberFormat="1" applyFont="1" applyFill="1" applyBorder="1" applyAlignment="1">
      <alignment horizontal="left"/>
    </xf>
    <xf numFmtId="1" fontId="26" fillId="3" borderId="11" xfId="0" applyNumberFormat="1" applyFont="1" applyFill="1" applyBorder="1" applyAlignment="1">
      <alignment horizontal="center"/>
    </xf>
    <xf numFmtId="49" fontId="26" fillId="10" borderId="10" xfId="0" applyNumberFormat="1" applyFont="1" applyFill="1" applyBorder="1" applyAlignment="1">
      <alignment horizontal="left"/>
    </xf>
    <xf numFmtId="0" fontId="1" fillId="0" borderId="0" xfId="0" applyFont="1" applyFill="1" applyAlignment="1">
      <alignment horizontal="left" vertical="top" wrapText="1"/>
    </xf>
    <xf numFmtId="0" fontId="34" fillId="0" borderId="0" xfId="0" applyFont="1" applyAlignment="1">
      <alignment horizontal="left" vertical="top" wrapText="1"/>
    </xf>
    <xf numFmtId="0" fontId="34" fillId="0" borderId="3" xfId="0" applyFont="1" applyBorder="1" applyAlignment="1">
      <alignment horizontal="left" vertical="top" wrapText="1"/>
    </xf>
    <xf numFmtId="1" fontId="26" fillId="3" borderId="10" xfId="0" applyNumberFormat="1" applyFont="1" applyFill="1" applyBorder="1" applyAlignment="1">
      <alignment horizontal="center"/>
    </xf>
    <xf numFmtId="0" fontId="5" fillId="9" borderId="8" xfId="0" applyFont="1" applyFill="1" applyBorder="1" applyAlignment="1">
      <alignment horizontal="center"/>
    </xf>
    <xf numFmtId="0" fontId="50" fillId="7" borderId="4" xfId="0" applyFont="1" applyFill="1" applyBorder="1" applyAlignment="1">
      <alignment horizontal="left"/>
    </xf>
    <xf numFmtId="0" fontId="50" fillId="7" borderId="3" xfId="0" applyFont="1" applyFill="1" applyBorder="1" applyAlignment="1">
      <alignment horizontal="left"/>
    </xf>
    <xf numFmtId="0" fontId="50" fillId="7" borderId="28" xfId="0" applyFont="1" applyFill="1" applyBorder="1" applyAlignment="1">
      <alignment horizontal="left"/>
    </xf>
    <xf numFmtId="2" fontId="39" fillId="7" borderId="29" xfId="0" applyNumberFormat="1" applyFont="1" applyFill="1" applyBorder="1" applyAlignment="1">
      <alignment horizontal="left"/>
    </xf>
    <xf numFmtId="2" fontId="39" fillId="7" borderId="3" xfId="0" applyNumberFormat="1" applyFont="1" applyFill="1" applyBorder="1" applyAlignment="1">
      <alignment horizontal="left"/>
    </xf>
    <xf numFmtId="2" fontId="39" fillId="7" borderId="28" xfId="0" applyNumberFormat="1" applyFont="1" applyFill="1" applyBorder="1" applyAlignment="1">
      <alignment horizontal="left"/>
    </xf>
    <xf numFmtId="165" fontId="17" fillId="7" borderId="25" xfId="0" applyNumberFormat="1" applyFont="1" applyFill="1" applyBorder="1" applyAlignment="1">
      <alignment horizontal="left"/>
    </xf>
    <xf numFmtId="165" fontId="17" fillId="7" borderId="0" xfId="0" applyNumberFormat="1" applyFont="1" applyFill="1" applyBorder="1" applyAlignment="1">
      <alignment horizontal="left"/>
    </xf>
    <xf numFmtId="165" fontId="17" fillId="7" borderId="24" xfId="0" applyNumberFormat="1" applyFont="1" applyFill="1" applyBorder="1" applyAlignment="1">
      <alignment horizontal="left"/>
    </xf>
    <xf numFmtId="0" fontId="51" fillId="0" borderId="9" xfId="0" applyFont="1" applyBorder="1" applyAlignment="1">
      <alignment horizontal="left"/>
    </xf>
    <xf numFmtId="0" fontId="51" fillId="0" borderId="8" xfId="0" applyFont="1" applyBorder="1" applyAlignment="1">
      <alignment horizontal="left"/>
    </xf>
    <xf numFmtId="0" fontId="51" fillId="0" borderId="13" xfId="0" applyFont="1" applyBorder="1" applyAlignment="1">
      <alignment horizontal="left"/>
    </xf>
    <xf numFmtId="2" fontId="39" fillId="0" borderId="30" xfId="0" applyNumberFormat="1" applyFont="1" applyBorder="1" applyAlignment="1">
      <alignment horizontal="left"/>
    </xf>
    <xf numFmtId="2" fontId="39" fillId="0" borderId="8" xfId="0" applyNumberFormat="1" applyFont="1" applyBorder="1" applyAlignment="1">
      <alignment horizontal="left"/>
    </xf>
    <xf numFmtId="2" fontId="39" fillId="0" borderId="13" xfId="0" applyNumberFormat="1" applyFont="1" applyBorder="1" applyAlignment="1">
      <alignment horizontal="left"/>
    </xf>
    <xf numFmtId="165" fontId="17" fillId="0" borderId="30" xfId="0" applyNumberFormat="1" applyFont="1" applyBorder="1" applyAlignment="1">
      <alignment horizontal="left"/>
    </xf>
    <xf numFmtId="165" fontId="17" fillId="0" borderId="8" xfId="0" applyNumberFormat="1" applyFont="1" applyBorder="1" applyAlignment="1">
      <alignment horizontal="left"/>
    </xf>
    <xf numFmtId="165" fontId="17" fillId="0" borderId="13" xfId="0" applyNumberFormat="1" applyFont="1" applyBorder="1" applyAlignment="1">
      <alignment horizontal="left"/>
    </xf>
    <xf numFmtId="165" fontId="17" fillId="0" borderId="25" xfId="0" applyNumberFormat="1" applyFont="1" applyBorder="1" applyAlignment="1">
      <alignment horizontal="left"/>
    </xf>
    <xf numFmtId="165" fontId="17" fillId="0" borderId="0" xfId="0" applyNumberFormat="1" applyFont="1" applyBorder="1" applyAlignment="1">
      <alignment horizontal="left"/>
    </xf>
    <xf numFmtId="165" fontId="17" fillId="0" borderId="24" xfId="0" applyNumberFormat="1" applyFont="1" applyBorder="1" applyAlignment="1">
      <alignment horizontal="left"/>
    </xf>
    <xf numFmtId="0" fontId="50" fillId="7" borderId="6" xfId="0" applyFont="1" applyFill="1" applyBorder="1" applyAlignment="1">
      <alignment horizontal="left"/>
    </xf>
    <xf numFmtId="0" fontId="50" fillId="7" borderId="0" xfId="0" applyFont="1" applyFill="1" applyBorder="1" applyAlignment="1">
      <alignment horizontal="left"/>
    </xf>
    <xf numFmtId="0" fontId="50" fillId="7" borderId="24" xfId="0" applyFont="1" applyFill="1" applyBorder="1" applyAlignment="1">
      <alignment horizontal="left"/>
    </xf>
    <xf numFmtId="2" fontId="39" fillId="7" borderId="25" xfId="0" applyNumberFormat="1" applyFont="1" applyFill="1" applyBorder="1" applyAlignment="1">
      <alignment horizontal="left"/>
    </xf>
    <xf numFmtId="2" fontId="39" fillId="7" borderId="0" xfId="0" applyNumberFormat="1" applyFont="1" applyFill="1" applyBorder="1" applyAlignment="1">
      <alignment horizontal="left"/>
    </xf>
    <xf numFmtId="2" fontId="39" fillId="7" borderId="24" xfId="0" applyNumberFormat="1" applyFont="1" applyFill="1" applyBorder="1" applyAlignment="1">
      <alignment horizontal="left"/>
    </xf>
    <xf numFmtId="0" fontId="50" fillId="0" borderId="6" xfId="0" applyFont="1" applyBorder="1" applyAlignment="1">
      <alignment horizontal="left"/>
    </xf>
    <xf numFmtId="0" fontId="50" fillId="0" borderId="0" xfId="0" applyFont="1" applyBorder="1" applyAlignment="1">
      <alignment horizontal="left"/>
    </xf>
    <xf numFmtId="0" fontId="50" fillId="0" borderId="24" xfId="0" applyFont="1" applyBorder="1" applyAlignment="1">
      <alignment horizontal="left"/>
    </xf>
    <xf numFmtId="2" fontId="39" fillId="0" borderId="25" xfId="0" applyNumberFormat="1" applyFont="1" applyBorder="1" applyAlignment="1">
      <alignment horizontal="left"/>
    </xf>
    <xf numFmtId="2" fontId="39" fillId="0" borderId="0" xfId="0" applyNumberFormat="1" applyFont="1" applyBorder="1" applyAlignment="1">
      <alignment horizontal="left"/>
    </xf>
    <xf numFmtId="2" fontId="39" fillId="0" borderId="24" xfId="0" applyNumberFormat="1" applyFont="1" applyBorder="1" applyAlignment="1">
      <alignment horizontal="left"/>
    </xf>
    <xf numFmtId="2" fontId="39" fillId="7" borderId="0" xfId="0" applyNumberFormat="1" applyFont="1" applyFill="1" applyAlignment="1">
      <alignment horizontal="left"/>
    </xf>
    <xf numFmtId="165" fontId="17" fillId="0" borderId="26" xfId="0" applyNumberFormat="1" applyFont="1" applyBorder="1" applyAlignment="1">
      <alignment horizontal="left"/>
    </xf>
    <xf numFmtId="165" fontId="17" fillId="0" borderId="11" xfId="0" applyNumberFormat="1" applyFont="1" applyBorder="1" applyAlignment="1">
      <alignment horizontal="left"/>
    </xf>
    <xf numFmtId="165" fontId="17" fillId="0" borderId="27" xfId="0" applyNumberFormat="1" applyFont="1" applyBorder="1" applyAlignment="1">
      <alignment horizontal="left"/>
    </xf>
    <xf numFmtId="0" fontId="40" fillId="5" borderId="6" xfId="0" applyFont="1" applyFill="1" applyBorder="1" applyAlignment="1">
      <alignment horizontal="left"/>
    </xf>
    <xf numFmtId="0" fontId="40" fillId="5" borderId="10" xfId="0" applyFont="1" applyFill="1" applyBorder="1" applyAlignment="1">
      <alignment horizontal="left" wrapText="1"/>
    </xf>
    <xf numFmtId="0" fontId="40" fillId="5" borderId="11" xfId="0" applyFont="1" applyFill="1" applyBorder="1" applyAlignment="1">
      <alignment horizontal="left" wrapText="1"/>
    </xf>
    <xf numFmtId="0" fontId="40" fillId="5" borderId="12" xfId="0" applyFont="1" applyFill="1" applyBorder="1" applyAlignment="1">
      <alignment horizontal="left" wrapText="1"/>
    </xf>
    <xf numFmtId="0" fontId="40" fillId="5" borderId="6" xfId="0" applyFont="1" applyFill="1" applyBorder="1" applyAlignment="1">
      <alignment horizontal="left" wrapText="1"/>
    </xf>
    <xf numFmtId="0" fontId="40" fillId="5" borderId="0" xfId="0" applyFont="1" applyFill="1" applyBorder="1" applyAlignment="1">
      <alignment horizontal="left" wrapText="1"/>
    </xf>
    <xf numFmtId="0" fontId="40" fillId="5" borderId="5" xfId="0" applyFont="1" applyFill="1" applyBorder="1" applyAlignment="1">
      <alignment horizontal="left" wrapText="1"/>
    </xf>
    <xf numFmtId="0" fontId="40" fillId="5" borderId="4" xfId="0" applyFont="1" applyFill="1" applyBorder="1" applyAlignment="1">
      <alignment horizontal="left" wrapText="1"/>
    </xf>
    <xf numFmtId="0" fontId="40" fillId="5" borderId="3" xfId="0" applyFont="1" applyFill="1" applyBorder="1" applyAlignment="1">
      <alignment horizontal="left" wrapText="1"/>
    </xf>
    <xf numFmtId="0" fontId="40" fillId="5" borderId="2" xfId="0" applyFont="1" applyFill="1" applyBorder="1" applyAlignment="1">
      <alignment horizontal="left" wrapText="1"/>
    </xf>
    <xf numFmtId="0" fontId="44" fillId="0" borderId="20" xfId="0" applyFont="1" applyBorder="1" applyAlignment="1">
      <alignment horizontal="center"/>
    </xf>
    <xf numFmtId="20" fontId="44" fillId="3" borderId="21" xfId="0" applyNumberFormat="1" applyFont="1" applyFill="1" applyBorder="1"/>
    <xf numFmtId="20" fontId="44" fillId="3" borderId="20" xfId="0" applyNumberFormat="1" applyFont="1" applyFill="1" applyBorder="1"/>
    <xf numFmtId="0" fontId="44" fillId="0" borderId="22" xfId="0" applyFont="1" applyBorder="1" applyAlignment="1">
      <alignment horizontal="center"/>
    </xf>
    <xf numFmtId="0" fontId="44" fillId="0" borderId="12" xfId="0" applyFont="1" applyBorder="1" applyAlignment="1">
      <alignment horizontal="center"/>
    </xf>
    <xf numFmtId="0" fontId="44" fillId="0" borderId="23" xfId="0" applyFont="1" applyBorder="1" applyAlignment="1">
      <alignment horizontal="center"/>
    </xf>
    <xf numFmtId="0" fontId="44" fillId="0" borderId="2" xfId="0" applyFont="1" applyBorder="1" applyAlignment="1">
      <alignment horizontal="center"/>
    </xf>
    <xf numFmtId="0" fontId="44" fillId="3" borderId="21" xfId="0" applyFont="1" applyFill="1" applyBorder="1" applyAlignment="1">
      <alignment horizontal="center"/>
    </xf>
    <xf numFmtId="0" fontId="44" fillId="3" borderId="20" xfId="0" applyFont="1" applyFill="1" applyBorder="1" applyAlignment="1">
      <alignment horizontal="center"/>
    </xf>
    <xf numFmtId="2" fontId="41" fillId="25" borderId="4" xfId="0" applyNumberFormat="1" applyFont="1" applyFill="1" applyBorder="1" applyAlignment="1">
      <alignment horizontal="left"/>
    </xf>
    <xf numFmtId="2" fontId="41" fillId="25" borderId="3" xfId="0" applyNumberFormat="1" applyFont="1" applyFill="1" applyBorder="1" applyAlignment="1">
      <alignment horizontal="left"/>
    </xf>
    <xf numFmtId="2" fontId="41" fillId="25" borderId="2" xfId="0" applyNumberFormat="1" applyFont="1" applyFill="1" applyBorder="1" applyAlignment="1">
      <alignment horizontal="left"/>
    </xf>
    <xf numFmtId="2" fontId="41" fillId="8" borderId="4" xfId="0" applyNumberFormat="1" applyFont="1" applyFill="1" applyBorder="1" applyAlignment="1">
      <alignment horizontal="left"/>
    </xf>
    <xf numFmtId="2" fontId="41" fillId="8" borderId="3" xfId="0" applyNumberFormat="1" applyFont="1" applyFill="1" applyBorder="1" applyAlignment="1">
      <alignment horizontal="left"/>
    </xf>
    <xf numFmtId="2" fontId="41" fillId="8" borderId="2" xfId="0" applyNumberFormat="1" applyFont="1" applyFill="1" applyBorder="1" applyAlignment="1">
      <alignment horizontal="left"/>
    </xf>
    <xf numFmtId="2" fontId="50" fillId="25" borderId="4" xfId="0" applyNumberFormat="1" applyFont="1" applyFill="1" applyBorder="1" applyAlignment="1">
      <alignment horizontal="left"/>
    </xf>
    <xf numFmtId="2" fontId="50" fillId="25" borderId="3" xfId="0" applyNumberFormat="1" applyFont="1" applyFill="1" applyBorder="1" applyAlignment="1">
      <alignment horizontal="left"/>
    </xf>
    <xf numFmtId="2" fontId="50" fillId="25" borderId="2" xfId="0" applyNumberFormat="1" applyFont="1" applyFill="1" applyBorder="1" applyAlignment="1">
      <alignment horizontal="left"/>
    </xf>
    <xf numFmtId="0" fontId="13" fillId="0" borderId="10" xfId="0" applyFont="1" applyBorder="1" applyAlignment="1">
      <alignment horizontal="center" wrapText="1"/>
    </xf>
    <xf numFmtId="0" fontId="13" fillId="0" borderId="12" xfId="0" applyFont="1" applyBorder="1" applyAlignment="1">
      <alignment horizontal="center" wrapText="1"/>
    </xf>
    <xf numFmtId="0" fontId="13" fillId="0" borderId="4" xfId="0" applyFont="1" applyBorder="1" applyAlignment="1">
      <alignment horizontal="center" wrapText="1"/>
    </xf>
    <xf numFmtId="0" fontId="13" fillId="0" borderId="2" xfId="0" applyFont="1" applyBorder="1" applyAlignment="1">
      <alignment horizontal="center" wrapText="1"/>
    </xf>
    <xf numFmtId="0" fontId="13" fillId="3" borderId="10" xfId="0" applyFont="1" applyFill="1" applyBorder="1" applyAlignment="1">
      <alignment horizontal="center" wrapText="1"/>
    </xf>
    <xf numFmtId="0" fontId="13" fillId="3" borderId="12" xfId="0" applyFont="1" applyFill="1" applyBorder="1" applyAlignment="1">
      <alignment horizontal="center" wrapText="1"/>
    </xf>
    <xf numFmtId="0" fontId="13" fillId="3" borderId="4" xfId="0" applyFont="1" applyFill="1" applyBorder="1" applyAlignment="1">
      <alignment horizontal="center" wrapText="1"/>
    </xf>
    <xf numFmtId="0" fontId="13" fillId="3" borderId="2" xfId="0" applyFont="1" applyFill="1" applyBorder="1" applyAlignment="1">
      <alignment horizontal="center" wrapText="1"/>
    </xf>
    <xf numFmtId="0" fontId="13" fillId="0" borderId="10" xfId="0" applyFont="1" applyBorder="1" applyAlignment="1">
      <alignment horizontal="center"/>
    </xf>
    <xf numFmtId="0" fontId="44" fillId="0" borderId="8" xfId="0" applyFont="1" applyBorder="1" applyAlignment="1">
      <alignment horizont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2" fontId="41" fillId="8" borderId="6" xfId="0" applyNumberFormat="1" applyFont="1" applyFill="1" applyBorder="1" applyAlignment="1">
      <alignment horizontal="left"/>
    </xf>
    <xf numFmtId="2" fontId="41" fillId="8" borderId="0" xfId="0" applyNumberFormat="1" applyFont="1" applyFill="1" applyBorder="1" applyAlignment="1">
      <alignment horizontal="left"/>
    </xf>
    <xf numFmtId="2" fontId="41" fillId="8" borderId="5" xfId="0" applyNumberFormat="1" applyFont="1" applyFill="1" applyBorder="1" applyAlignment="1">
      <alignment horizontal="left"/>
    </xf>
    <xf numFmtId="2" fontId="50" fillId="6" borderId="6" xfId="0" applyNumberFormat="1" applyFont="1" applyFill="1" applyBorder="1" applyAlignment="1">
      <alignment horizontal="left"/>
    </xf>
    <xf numFmtId="2" fontId="50" fillId="6" borderId="0" xfId="0" applyNumberFormat="1" applyFont="1" applyFill="1" applyBorder="1" applyAlignment="1">
      <alignment horizontal="left"/>
    </xf>
    <xf numFmtId="2" fontId="50" fillId="6" borderId="5" xfId="0" applyNumberFormat="1" applyFont="1" applyFill="1" applyBorder="1" applyAlignment="1">
      <alignment horizontal="left"/>
    </xf>
    <xf numFmtId="2" fontId="5" fillId="2" borderId="4" xfId="0" applyNumberFormat="1" applyFont="1" applyFill="1" applyBorder="1" applyAlignment="1">
      <alignment horizontal="left"/>
    </xf>
    <xf numFmtId="2" fontId="5" fillId="2" borderId="2" xfId="0" applyNumberFormat="1" applyFont="1" applyFill="1" applyBorder="1" applyAlignment="1">
      <alignment horizontal="left"/>
    </xf>
    <xf numFmtId="0" fontId="19" fillId="0" borderId="4" xfId="0" applyFont="1" applyFill="1" applyBorder="1" applyAlignment="1">
      <alignment horizontal="left"/>
    </xf>
    <xf numFmtId="0" fontId="19" fillId="0" borderId="3" xfId="0" applyFont="1" applyFill="1" applyBorder="1" applyAlignment="1">
      <alignment horizontal="left"/>
    </xf>
    <xf numFmtId="0" fontId="19" fillId="0" borderId="2" xfId="0" applyFont="1" applyFill="1" applyBorder="1" applyAlignment="1">
      <alignment horizontal="left"/>
    </xf>
    <xf numFmtId="0" fontId="13" fillId="0" borderId="4" xfId="0" applyFont="1" applyBorder="1" applyAlignment="1">
      <alignment horizontal="left"/>
    </xf>
    <xf numFmtId="0" fontId="13" fillId="0" borderId="3" xfId="0" applyFont="1" applyBorder="1" applyAlignment="1">
      <alignment horizontal="left"/>
    </xf>
    <xf numFmtId="0" fontId="13" fillId="0" borderId="2" xfId="0" applyFont="1" applyBorder="1" applyAlignment="1">
      <alignment horizontal="left"/>
    </xf>
    <xf numFmtId="2" fontId="39" fillId="0" borderId="4" xfId="0" applyNumberFormat="1" applyFont="1" applyBorder="1" applyAlignment="1">
      <alignment horizontal="left"/>
    </xf>
    <xf numFmtId="2" fontId="39" fillId="0" borderId="3" xfId="0" applyNumberFormat="1" applyFont="1" applyBorder="1" applyAlignment="1">
      <alignment horizontal="left"/>
    </xf>
    <xf numFmtId="2" fontId="39" fillId="0" borderId="2" xfId="0" applyNumberFormat="1" applyFont="1" applyBorder="1" applyAlignment="1">
      <alignment horizontal="left"/>
    </xf>
    <xf numFmtId="0" fontId="12" fillId="0" borderId="6" xfId="0" applyFont="1" applyBorder="1" applyAlignment="1">
      <alignment horizontal="left"/>
    </xf>
    <xf numFmtId="0" fontId="12" fillId="0" borderId="0" xfId="0" applyFont="1" applyBorder="1" applyAlignment="1">
      <alignment horizontal="left"/>
    </xf>
    <xf numFmtId="0" fontId="12" fillId="0" borderId="5" xfId="0" applyFont="1" applyBorder="1" applyAlignment="1">
      <alignment horizontal="left"/>
    </xf>
    <xf numFmtId="2" fontId="41" fillId="29" borderId="4" xfId="0" applyNumberFormat="1" applyFont="1" applyFill="1" applyBorder="1" applyAlignment="1">
      <alignment horizontal="left"/>
    </xf>
    <xf numFmtId="2" fontId="41" fillId="29" borderId="3" xfId="0" applyNumberFormat="1" applyFont="1" applyFill="1" applyBorder="1" applyAlignment="1">
      <alignment horizontal="left"/>
    </xf>
    <xf numFmtId="2" fontId="12" fillId="30" borderId="4" xfId="0" applyNumberFormat="1" applyFont="1" applyFill="1" applyBorder="1" applyAlignment="1">
      <alignment horizontal="left"/>
    </xf>
    <xf numFmtId="2" fontId="12" fillId="30" borderId="3" xfId="0" applyNumberFormat="1" applyFont="1" applyFill="1" applyBorder="1" applyAlignment="1">
      <alignment horizontal="left"/>
    </xf>
    <xf numFmtId="2" fontId="12" fillId="30" borderId="2" xfId="0" applyNumberFormat="1" applyFont="1" applyFill="1" applyBorder="1" applyAlignment="1">
      <alignment horizontal="left"/>
    </xf>
    <xf numFmtId="2" fontId="41" fillId="31" borderId="4" xfId="0" applyNumberFormat="1" applyFont="1" applyFill="1" applyBorder="1" applyAlignment="1">
      <alignment horizontal="left"/>
    </xf>
    <xf numFmtId="2" fontId="41" fillId="31" borderId="3" xfId="0" applyNumberFormat="1" applyFont="1" applyFill="1" applyBorder="1" applyAlignment="1">
      <alignment horizontal="left"/>
    </xf>
    <xf numFmtId="2" fontId="41" fillId="29" borderId="6" xfId="0" applyNumberFormat="1" applyFont="1" applyFill="1" applyBorder="1" applyAlignment="1">
      <alignment horizontal="left"/>
    </xf>
    <xf numFmtId="2" fontId="41" fillId="29" borderId="0" xfId="0" applyNumberFormat="1" applyFont="1" applyFill="1" applyBorder="1" applyAlignment="1">
      <alignment horizontal="left"/>
    </xf>
    <xf numFmtId="2" fontId="41" fillId="29" borderId="5" xfId="0" applyNumberFormat="1" applyFont="1" applyFill="1" applyBorder="1" applyAlignment="1">
      <alignment horizontal="left"/>
    </xf>
    <xf numFmtId="2" fontId="41" fillId="30" borderId="6" xfId="0" applyNumberFormat="1" applyFont="1" applyFill="1" applyBorder="1" applyAlignment="1">
      <alignment horizontal="left"/>
    </xf>
    <xf numFmtId="2" fontId="41" fillId="30" borderId="0" xfId="0" applyNumberFormat="1" applyFont="1" applyFill="1" applyBorder="1" applyAlignment="1">
      <alignment horizontal="left"/>
    </xf>
    <xf numFmtId="2" fontId="41" fillId="30" borderId="5" xfId="0" applyNumberFormat="1" applyFont="1" applyFill="1" applyBorder="1" applyAlignment="1">
      <alignment horizontal="left"/>
    </xf>
    <xf numFmtId="2" fontId="41" fillId="31" borderId="6" xfId="0" applyNumberFormat="1" applyFont="1" applyFill="1" applyBorder="1" applyAlignment="1">
      <alignment horizontal="left"/>
    </xf>
    <xf numFmtId="2" fontId="41" fillId="31" borderId="0" xfId="0" applyNumberFormat="1" applyFont="1" applyFill="1" applyBorder="1" applyAlignment="1">
      <alignment horizontal="left"/>
    </xf>
    <xf numFmtId="2" fontId="41" fillId="6" borderId="6" xfId="0" applyNumberFormat="1" applyFont="1" applyFill="1" applyBorder="1" applyAlignment="1">
      <alignment horizontal="left"/>
    </xf>
    <xf numFmtId="2" fontId="41" fillId="6" borderId="0" xfId="0" applyNumberFormat="1" applyFont="1" applyFill="1" applyBorder="1" applyAlignment="1">
      <alignment horizontal="left"/>
    </xf>
    <xf numFmtId="2" fontId="41" fillId="6" borderId="5" xfId="0" applyNumberFormat="1" applyFont="1" applyFill="1" applyBorder="1" applyAlignment="1">
      <alignment horizontal="left"/>
    </xf>
    <xf numFmtId="2" fontId="41" fillId="36" borderId="6" xfId="0" applyNumberFormat="1" applyFont="1" applyFill="1" applyBorder="1" applyAlignment="1">
      <alignment horizontal="left"/>
    </xf>
    <xf numFmtId="2" fontId="41" fillId="36" borderId="0" xfId="0" applyNumberFormat="1" applyFont="1" applyFill="1" applyBorder="1" applyAlignment="1">
      <alignment horizontal="left"/>
    </xf>
    <xf numFmtId="2" fontId="41" fillId="36" borderId="5" xfId="0" applyNumberFormat="1" applyFont="1" applyFill="1" applyBorder="1" applyAlignment="1">
      <alignment horizontal="left"/>
    </xf>
    <xf numFmtId="2" fontId="50" fillId="33" borderId="6" xfId="0" applyNumberFormat="1" applyFont="1" applyFill="1" applyBorder="1" applyAlignment="1">
      <alignment horizontal="left"/>
    </xf>
    <xf numFmtId="2" fontId="50" fillId="33" borderId="0" xfId="0" applyNumberFormat="1" applyFont="1" applyFill="1" applyBorder="1" applyAlignment="1">
      <alignment horizontal="left"/>
    </xf>
    <xf numFmtId="2" fontId="50" fillId="33" borderId="5" xfId="0" applyNumberFormat="1" applyFont="1" applyFill="1" applyBorder="1" applyAlignment="1">
      <alignment horizontal="left"/>
    </xf>
    <xf numFmtId="2" fontId="41" fillId="35" borderId="6" xfId="0" applyNumberFormat="1" applyFont="1" applyFill="1" applyBorder="1" applyAlignment="1">
      <alignment horizontal="left"/>
    </xf>
    <xf numFmtId="2" fontId="41" fillId="35" borderId="0" xfId="0" applyNumberFormat="1" applyFont="1" applyFill="1" applyBorder="1" applyAlignment="1">
      <alignment horizontal="left"/>
    </xf>
    <xf numFmtId="2" fontId="41" fillId="35" borderId="5" xfId="0" applyNumberFormat="1" applyFont="1" applyFill="1" applyBorder="1" applyAlignment="1">
      <alignment horizontal="left"/>
    </xf>
    <xf numFmtId="2" fontId="50" fillId="35" borderId="6" xfId="0" applyNumberFormat="1" applyFont="1" applyFill="1" applyBorder="1" applyAlignment="1">
      <alignment horizontal="left"/>
    </xf>
    <xf numFmtId="2" fontId="50" fillId="35" borderId="0" xfId="0" applyNumberFormat="1" applyFont="1" applyFill="1" applyBorder="1" applyAlignment="1">
      <alignment horizontal="left"/>
    </xf>
    <xf numFmtId="2" fontId="50" fillId="35" borderId="5" xfId="0" applyNumberFormat="1" applyFont="1" applyFill="1" applyBorder="1" applyAlignment="1">
      <alignment horizontal="left"/>
    </xf>
    <xf numFmtId="2" fontId="50" fillId="36" borderId="6" xfId="0" applyNumberFormat="1" applyFont="1" applyFill="1" applyBorder="1" applyAlignment="1">
      <alignment horizontal="left"/>
    </xf>
    <xf numFmtId="2" fontId="50" fillId="36" borderId="0" xfId="0" applyNumberFormat="1" applyFont="1" applyFill="1" applyBorder="1" applyAlignment="1">
      <alignment horizontal="left"/>
    </xf>
    <xf numFmtId="2" fontId="50" fillId="36" borderId="5" xfId="0" applyNumberFormat="1" applyFont="1" applyFill="1" applyBorder="1" applyAlignment="1">
      <alignment horizontal="left"/>
    </xf>
    <xf numFmtId="0" fontId="19" fillId="0" borderId="10" xfId="0" applyFont="1" applyFill="1" applyBorder="1" applyAlignment="1">
      <alignment horizontal="left"/>
    </xf>
    <xf numFmtId="0" fontId="19" fillId="0" borderId="11" xfId="0" applyFont="1" applyFill="1" applyBorder="1" applyAlignment="1">
      <alignment horizontal="left"/>
    </xf>
    <xf numFmtId="0" fontId="19" fillId="0" borderId="12" xfId="0" applyFont="1" applyFill="1" applyBorder="1" applyAlignment="1">
      <alignment horizontal="left"/>
    </xf>
    <xf numFmtId="0" fontId="50" fillId="0" borderId="5" xfId="0" applyFont="1" applyBorder="1" applyAlignment="1">
      <alignment horizontal="left"/>
    </xf>
    <xf numFmtId="1" fontId="26" fillId="2" borderId="6" xfId="0" applyNumberFormat="1" applyFont="1" applyFill="1" applyBorder="1" applyAlignment="1">
      <alignment horizontal="left"/>
    </xf>
    <xf numFmtId="1" fontId="26" fillId="2" borderId="5" xfId="0" applyNumberFormat="1" applyFont="1" applyFill="1" applyBorder="1" applyAlignment="1">
      <alignment horizontal="left"/>
    </xf>
    <xf numFmtId="0" fontId="19" fillId="2" borderId="6" xfId="0" applyFont="1" applyFill="1" applyBorder="1" applyAlignment="1">
      <alignment horizontal="left"/>
    </xf>
    <xf numFmtId="0" fontId="19" fillId="2" borderId="0" xfId="0" applyFont="1" applyFill="1" applyBorder="1" applyAlignment="1">
      <alignment horizontal="left"/>
    </xf>
    <xf numFmtId="0" fontId="19" fillId="2" borderId="5" xfId="0" applyFont="1" applyFill="1" applyBorder="1" applyAlignment="1">
      <alignment horizontal="left"/>
    </xf>
    <xf numFmtId="2" fontId="26" fillId="2" borderId="4" xfId="0" applyNumberFormat="1" applyFont="1" applyFill="1" applyBorder="1" applyAlignment="1">
      <alignment horizontal="left"/>
    </xf>
    <xf numFmtId="2" fontId="26" fillId="2" borderId="2" xfId="0" applyNumberFormat="1" applyFont="1" applyFill="1" applyBorder="1" applyAlignment="1">
      <alignment horizontal="left"/>
    </xf>
    <xf numFmtId="0" fontId="13" fillId="0" borderId="6" xfId="0" applyFont="1" applyBorder="1" applyAlignment="1">
      <alignment horizontal="left"/>
    </xf>
    <xf numFmtId="0" fontId="13" fillId="0" borderId="0" xfId="0" applyFont="1" applyBorder="1" applyAlignment="1">
      <alignment horizontal="left"/>
    </xf>
    <xf numFmtId="0" fontId="13" fillId="0" borderId="5" xfId="0" applyFont="1" applyBorder="1" applyAlignment="1">
      <alignment horizontal="left"/>
    </xf>
    <xf numFmtId="2" fontId="41" fillId="13" borderId="6" xfId="0" applyNumberFormat="1" applyFont="1" applyFill="1" applyBorder="1" applyAlignment="1">
      <alignment horizontal="left"/>
    </xf>
    <xf numFmtId="2" fontId="41" fillId="13" borderId="0" xfId="0" applyNumberFormat="1" applyFont="1" applyFill="1" applyBorder="1" applyAlignment="1">
      <alignment horizontal="left"/>
    </xf>
    <xf numFmtId="2" fontId="41" fillId="13" borderId="5" xfId="0" applyNumberFormat="1" applyFont="1" applyFill="1" applyBorder="1" applyAlignment="1">
      <alignment horizontal="left"/>
    </xf>
    <xf numFmtId="2" fontId="50" fillId="13" borderId="6" xfId="0" applyNumberFormat="1" applyFont="1" applyFill="1" applyBorder="1" applyAlignment="1">
      <alignment horizontal="left"/>
    </xf>
    <xf numFmtId="2" fontId="50" fillId="13" borderId="0" xfId="0" applyNumberFormat="1" applyFont="1" applyFill="1" applyBorder="1" applyAlignment="1">
      <alignment horizontal="left"/>
    </xf>
    <xf numFmtId="2" fontId="50" fillId="13" borderId="5" xfId="0" applyNumberFormat="1" applyFont="1" applyFill="1" applyBorder="1" applyAlignment="1">
      <alignment horizontal="left"/>
    </xf>
    <xf numFmtId="2" fontId="41" fillId="34" borderId="6" xfId="0" applyNumberFormat="1" applyFont="1" applyFill="1" applyBorder="1" applyAlignment="1">
      <alignment horizontal="left"/>
    </xf>
    <xf numFmtId="2" fontId="41" fillId="34" borderId="0" xfId="0" applyNumberFormat="1" applyFont="1" applyFill="1" applyBorder="1" applyAlignment="1">
      <alignment horizontal="left"/>
    </xf>
    <xf numFmtId="2" fontId="41" fillId="34" borderId="5" xfId="0" applyNumberFormat="1" applyFont="1" applyFill="1" applyBorder="1" applyAlignment="1">
      <alignment horizontal="left"/>
    </xf>
    <xf numFmtId="2" fontId="50" fillId="34" borderId="6" xfId="0" applyNumberFormat="1" applyFont="1" applyFill="1" applyBorder="1" applyAlignment="1">
      <alignment horizontal="left"/>
    </xf>
    <xf numFmtId="2" fontId="50" fillId="34" borderId="0" xfId="0" applyNumberFormat="1" applyFont="1" applyFill="1" applyBorder="1" applyAlignment="1">
      <alignment horizontal="left"/>
    </xf>
    <xf numFmtId="2" fontId="50" fillId="34" borderId="5" xfId="0" applyNumberFormat="1" applyFont="1" applyFill="1" applyBorder="1" applyAlignment="1">
      <alignment horizontal="left"/>
    </xf>
    <xf numFmtId="2" fontId="41" fillId="33" borderId="6" xfId="0" applyNumberFormat="1" applyFont="1" applyFill="1" applyBorder="1" applyAlignment="1">
      <alignment horizontal="left"/>
    </xf>
    <xf numFmtId="2" fontId="41" fillId="33" borderId="0" xfId="0" applyNumberFormat="1" applyFont="1" applyFill="1" applyBorder="1" applyAlignment="1">
      <alignment horizontal="left"/>
    </xf>
    <xf numFmtId="2" fontId="41" fillId="33" borderId="5" xfId="0" applyNumberFormat="1" applyFont="1" applyFill="1" applyBorder="1" applyAlignment="1">
      <alignment horizontal="left"/>
    </xf>
    <xf numFmtId="2" fontId="50" fillId="8" borderId="6" xfId="0" applyNumberFormat="1" applyFont="1" applyFill="1" applyBorder="1" applyAlignment="1">
      <alignment horizontal="left"/>
    </xf>
    <xf numFmtId="2" fontId="50" fillId="8" borderId="0" xfId="0" applyNumberFormat="1" applyFont="1" applyFill="1" applyBorder="1" applyAlignment="1">
      <alignment horizontal="left"/>
    </xf>
    <xf numFmtId="2" fontId="50" fillId="8" borderId="5" xfId="0" applyNumberFormat="1" applyFont="1" applyFill="1" applyBorder="1" applyAlignment="1">
      <alignment horizontal="left"/>
    </xf>
    <xf numFmtId="2" fontId="41" fillId="9" borderId="6" xfId="0" applyNumberFormat="1" applyFont="1" applyFill="1" applyBorder="1" applyAlignment="1">
      <alignment horizontal="left"/>
    </xf>
    <xf numFmtId="2" fontId="41" fillId="9" borderId="0" xfId="0" applyNumberFormat="1" applyFont="1" applyFill="1" applyBorder="1" applyAlignment="1">
      <alignment horizontal="left"/>
    </xf>
    <xf numFmtId="2" fontId="41" fillId="9" borderId="5" xfId="0" applyNumberFormat="1" applyFont="1" applyFill="1" applyBorder="1" applyAlignment="1">
      <alignment horizontal="left"/>
    </xf>
    <xf numFmtId="2" fontId="50" fillId="9" borderId="6" xfId="0" applyNumberFormat="1" applyFont="1" applyFill="1" applyBorder="1" applyAlignment="1">
      <alignment horizontal="left"/>
    </xf>
    <xf numFmtId="2" fontId="50" fillId="9" borderId="0" xfId="0" applyNumberFormat="1" applyFont="1" applyFill="1" applyBorder="1" applyAlignment="1">
      <alignment horizontal="left"/>
    </xf>
    <xf numFmtId="2" fontId="50" fillId="9" borderId="5" xfId="0" applyNumberFormat="1" applyFont="1" applyFill="1" applyBorder="1" applyAlignment="1">
      <alignment horizontal="left"/>
    </xf>
    <xf numFmtId="0" fontId="50" fillId="4" borderId="9" xfId="0" applyFont="1" applyFill="1" applyBorder="1" applyAlignment="1">
      <alignment horizontal="left"/>
    </xf>
    <xf numFmtId="0" fontId="50" fillId="4" borderId="7" xfId="0" applyFont="1" applyFill="1" applyBorder="1" applyAlignment="1">
      <alignment horizontal="left"/>
    </xf>
    <xf numFmtId="0" fontId="13" fillId="3" borderId="10" xfId="0" applyFont="1" applyFill="1" applyBorder="1" applyAlignment="1">
      <alignment horizontal="center"/>
    </xf>
    <xf numFmtId="0" fontId="13" fillId="3" borderId="11" xfId="0" applyFont="1" applyFill="1" applyBorder="1" applyAlignment="1">
      <alignment horizontal="center"/>
    </xf>
    <xf numFmtId="0" fontId="13" fillId="3" borderId="12" xfId="0" applyFont="1" applyFill="1" applyBorder="1" applyAlignment="1">
      <alignment horizontal="center"/>
    </xf>
    <xf numFmtId="0" fontId="50" fillId="0" borderId="10" xfId="0" applyFont="1" applyFill="1" applyBorder="1" applyAlignment="1">
      <alignment horizontal="left"/>
    </xf>
    <xf numFmtId="0" fontId="50" fillId="0" borderId="11" xfId="0" applyFont="1" applyFill="1" applyBorder="1" applyAlignment="1">
      <alignment horizontal="left"/>
    </xf>
    <xf numFmtId="0" fontId="50" fillId="0" borderId="12" xfId="0" applyFont="1" applyFill="1" applyBorder="1" applyAlignment="1">
      <alignment horizontal="left"/>
    </xf>
    <xf numFmtId="2" fontId="50" fillId="32" borderId="6" xfId="0" applyNumberFormat="1" applyFont="1" applyFill="1" applyBorder="1" applyAlignment="1">
      <alignment horizontal="left"/>
    </xf>
    <xf numFmtId="2" fontId="50" fillId="32" borderId="0" xfId="0" applyNumberFormat="1" applyFont="1" applyFill="1" applyBorder="1" applyAlignment="1">
      <alignment horizontal="left"/>
    </xf>
    <xf numFmtId="2" fontId="50" fillId="32" borderId="5" xfId="0" applyNumberFormat="1" applyFont="1" applyFill="1" applyBorder="1" applyAlignment="1">
      <alignment horizontal="left"/>
    </xf>
    <xf numFmtId="2" fontId="41" fillId="32" borderId="6" xfId="0" applyNumberFormat="1" applyFont="1" applyFill="1" applyBorder="1" applyAlignment="1">
      <alignment horizontal="left"/>
    </xf>
    <xf numFmtId="2" fontId="41" fillId="32" borderId="0" xfId="0" applyNumberFormat="1" applyFont="1" applyFill="1" applyBorder="1" applyAlignment="1">
      <alignment horizontal="left"/>
    </xf>
    <xf numFmtId="2" fontId="41" fillId="32" borderId="5" xfId="0" applyNumberFormat="1" applyFont="1" applyFill="1" applyBorder="1" applyAlignment="1">
      <alignment horizontal="left"/>
    </xf>
    <xf numFmtId="0" fontId="2" fillId="0" borderId="10" xfId="0" applyFont="1" applyBorder="1" applyAlignment="1">
      <alignment horizontal="left"/>
    </xf>
    <xf numFmtId="0" fontId="2" fillId="0" borderId="11" xfId="0" applyFont="1" applyBorder="1" applyAlignment="1">
      <alignment horizontal="left"/>
    </xf>
    <xf numFmtId="0" fontId="11" fillId="0" borderId="11"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50" fillId="0" borderId="10" xfId="0" applyFont="1" applyBorder="1" applyAlignment="1">
      <alignment horizontal="left"/>
    </xf>
    <xf numFmtId="0" fontId="50" fillId="0" borderId="11" xfId="0" applyFont="1" applyBorder="1" applyAlignment="1">
      <alignment horizontal="left"/>
    </xf>
    <xf numFmtId="0" fontId="50" fillId="0" borderId="12" xfId="0" applyFont="1" applyBorder="1" applyAlignment="1">
      <alignment horizontal="left"/>
    </xf>
    <xf numFmtId="2" fontId="50" fillId="10" borderId="10" xfId="0" applyNumberFormat="1" applyFont="1" applyFill="1" applyBorder="1" applyAlignment="1">
      <alignment horizontal="left"/>
    </xf>
    <xf numFmtId="2" fontId="50" fillId="10" borderId="11" xfId="0" applyNumberFormat="1" applyFont="1" applyFill="1" applyBorder="1" applyAlignment="1">
      <alignment horizontal="left"/>
    </xf>
    <xf numFmtId="2" fontId="50" fillId="10" borderId="12" xfId="0" applyNumberFormat="1" applyFont="1" applyFill="1" applyBorder="1" applyAlignment="1">
      <alignment horizontal="left"/>
    </xf>
    <xf numFmtId="2" fontId="41" fillId="31" borderId="10" xfId="0" applyNumberFormat="1" applyFont="1" applyFill="1" applyBorder="1" applyAlignment="1">
      <alignment horizontal="left"/>
    </xf>
    <xf numFmtId="2" fontId="41" fillId="31" borderId="11" xfId="0" applyNumberFormat="1" applyFont="1" applyFill="1" applyBorder="1" applyAlignment="1">
      <alignment horizontal="left"/>
    </xf>
    <xf numFmtId="2" fontId="41" fillId="10" borderId="10" xfId="0" applyNumberFormat="1" applyFont="1" applyFill="1" applyBorder="1" applyAlignment="1">
      <alignment horizontal="left"/>
    </xf>
    <xf numFmtId="2" fontId="41" fillId="10" borderId="11" xfId="0" applyNumberFormat="1" applyFont="1" applyFill="1" applyBorder="1" applyAlignment="1">
      <alignment horizontal="left"/>
    </xf>
    <xf numFmtId="2" fontId="41" fillId="10" borderId="12" xfId="0" applyNumberFormat="1" applyFont="1" applyFill="1" applyBorder="1" applyAlignment="1">
      <alignment horizontal="left"/>
    </xf>
    <xf numFmtId="2" fontId="41" fillId="8" borderId="10" xfId="0" applyNumberFormat="1" applyFont="1" applyFill="1" applyBorder="1" applyAlignment="1">
      <alignment horizontal="left"/>
    </xf>
    <xf numFmtId="2" fontId="41" fillId="8" borderId="11" xfId="0" applyNumberFormat="1" applyFont="1" applyFill="1" applyBorder="1" applyAlignment="1">
      <alignment horizontal="left"/>
    </xf>
    <xf numFmtId="2" fontId="41" fillId="8" borderId="12" xfId="0" applyNumberFormat="1" applyFont="1" applyFill="1" applyBorder="1" applyAlignment="1">
      <alignment horizontal="left"/>
    </xf>
    <xf numFmtId="2" fontId="41" fillId="3" borderId="6" xfId="0" applyNumberFormat="1" applyFont="1" applyFill="1" applyBorder="1" applyAlignment="1">
      <alignment horizontal="left"/>
    </xf>
    <xf numFmtId="2" fontId="41" fillId="3" borderId="0" xfId="0" applyNumberFormat="1" applyFont="1" applyFill="1" applyBorder="1" applyAlignment="1">
      <alignment horizontal="left"/>
    </xf>
    <xf numFmtId="2" fontId="41" fillId="3" borderId="5" xfId="0" applyNumberFormat="1" applyFont="1" applyFill="1" applyBorder="1" applyAlignment="1">
      <alignment horizontal="left"/>
    </xf>
    <xf numFmtId="2" fontId="50" fillId="3" borderId="6" xfId="0" applyNumberFormat="1" applyFont="1" applyFill="1" applyBorder="1" applyAlignment="1">
      <alignment horizontal="left"/>
    </xf>
    <xf numFmtId="2" fontId="50" fillId="3" borderId="0" xfId="0" applyNumberFormat="1" applyFont="1" applyFill="1" applyBorder="1" applyAlignment="1">
      <alignment horizontal="left"/>
    </xf>
    <xf numFmtId="2" fontId="50" fillId="3" borderId="5" xfId="0" applyNumberFormat="1" applyFont="1" applyFill="1" applyBorder="1" applyAlignment="1">
      <alignment horizontal="left"/>
    </xf>
    <xf numFmtId="0" fontId="1" fillId="0" borderId="3" xfId="0" applyFont="1" applyFill="1" applyBorder="1" applyAlignment="1">
      <alignment horizontal="left" vertical="top" wrapText="1"/>
    </xf>
    <xf numFmtId="0" fontId="2" fillId="0" borderId="8" xfId="0" applyFont="1" applyBorder="1" applyAlignment="1">
      <alignment horizontal="left"/>
    </xf>
    <xf numFmtId="0" fontId="13" fillId="0" borderId="10" xfId="0" applyFont="1" applyBorder="1" applyAlignment="1">
      <alignment horizontal="left"/>
    </xf>
    <xf numFmtId="0" fontId="13" fillId="0" borderId="11" xfId="0" applyFont="1" applyBorder="1" applyAlignment="1">
      <alignment horizontal="left"/>
    </xf>
    <xf numFmtId="0" fontId="13" fillId="0" borderId="12" xfId="0" applyFont="1" applyBorder="1" applyAlignment="1">
      <alignment horizontal="left"/>
    </xf>
    <xf numFmtId="0" fontId="13" fillId="0" borderId="11" xfId="0" applyFont="1" applyBorder="1" applyAlignment="1">
      <alignment horizontal="left" wrapText="1"/>
    </xf>
    <xf numFmtId="0" fontId="13" fillId="0" borderId="0" xfId="0" applyFont="1" applyBorder="1" applyAlignment="1">
      <alignment horizontal="left" wrapText="1"/>
    </xf>
    <xf numFmtId="0" fontId="13" fillId="0" borderId="3" xfId="0" applyFont="1" applyBorder="1" applyAlignment="1">
      <alignment horizontal="left" wrapText="1"/>
    </xf>
    <xf numFmtId="0" fontId="13" fillId="0" borderId="10" xfId="0" applyFont="1" applyBorder="1" applyAlignment="1">
      <alignment horizontal="left" wrapText="1"/>
    </xf>
    <xf numFmtId="0" fontId="13" fillId="0" borderId="12" xfId="0" applyFont="1" applyBorder="1" applyAlignment="1">
      <alignment horizontal="left" wrapText="1"/>
    </xf>
    <xf numFmtId="0" fontId="13" fillId="0" borderId="6" xfId="0" applyFont="1" applyBorder="1" applyAlignment="1">
      <alignment horizontal="left" wrapText="1"/>
    </xf>
    <xf numFmtId="0" fontId="13" fillId="0" borderId="5" xfId="0" applyFont="1" applyBorder="1" applyAlignment="1">
      <alignment horizontal="left" wrapText="1"/>
    </xf>
    <xf numFmtId="0" fontId="13" fillId="0" borderId="4" xfId="0" applyFont="1" applyBorder="1" applyAlignment="1">
      <alignment horizontal="left" wrapText="1"/>
    </xf>
    <xf numFmtId="0" fontId="13" fillId="0" borderId="2" xfId="0" applyFont="1" applyBorder="1" applyAlignment="1">
      <alignment horizontal="left" wrapText="1"/>
    </xf>
    <xf numFmtId="0" fontId="13" fillId="29" borderId="10" xfId="0" applyFont="1" applyFill="1" applyBorder="1" applyAlignment="1">
      <alignment horizontal="left" wrapText="1"/>
    </xf>
    <xf numFmtId="0" fontId="13" fillId="29" borderId="11" xfId="0" applyFont="1" applyFill="1" applyBorder="1" applyAlignment="1">
      <alignment horizontal="left" wrapText="1"/>
    </xf>
    <xf numFmtId="0" fontId="13" fillId="29" borderId="6" xfId="0" applyFont="1" applyFill="1" applyBorder="1" applyAlignment="1">
      <alignment horizontal="left" wrapText="1"/>
    </xf>
    <xf numFmtId="0" fontId="13" fillId="29" borderId="0" xfId="0" applyFont="1" applyFill="1" applyBorder="1" applyAlignment="1">
      <alignment horizontal="left" wrapText="1"/>
    </xf>
    <xf numFmtId="0" fontId="13" fillId="29" borderId="4" xfId="0" applyFont="1" applyFill="1" applyBorder="1" applyAlignment="1">
      <alignment horizontal="left" wrapText="1"/>
    </xf>
    <xf numFmtId="0" fontId="13" fillId="29" borderId="3" xfId="0" applyFont="1" applyFill="1" applyBorder="1" applyAlignment="1">
      <alignment horizontal="left" wrapText="1"/>
    </xf>
    <xf numFmtId="0" fontId="13" fillId="30" borderId="10" xfId="0" applyFont="1" applyFill="1" applyBorder="1" applyAlignment="1">
      <alignment horizontal="left" wrapText="1"/>
    </xf>
    <xf numFmtId="0" fontId="13" fillId="30" borderId="11" xfId="0" applyFont="1" applyFill="1" applyBorder="1" applyAlignment="1">
      <alignment horizontal="left" wrapText="1"/>
    </xf>
    <xf numFmtId="0" fontId="13" fillId="30" borderId="12" xfId="0" applyFont="1" applyFill="1" applyBorder="1" applyAlignment="1">
      <alignment horizontal="left" wrapText="1"/>
    </xf>
    <xf numFmtId="0" fontId="13" fillId="30" borderId="6" xfId="0" applyFont="1" applyFill="1" applyBorder="1" applyAlignment="1">
      <alignment horizontal="left" wrapText="1"/>
    </xf>
    <xf numFmtId="0" fontId="13" fillId="30" borderId="0" xfId="0" applyFont="1" applyFill="1" applyBorder="1" applyAlignment="1">
      <alignment horizontal="left" wrapText="1"/>
    </xf>
    <xf numFmtId="0" fontId="13" fillId="30" borderId="5" xfId="0" applyFont="1" applyFill="1" applyBorder="1" applyAlignment="1">
      <alignment horizontal="left" wrapText="1"/>
    </xf>
    <xf numFmtId="0" fontId="13" fillId="30" borderId="4" xfId="0" applyFont="1" applyFill="1" applyBorder="1" applyAlignment="1">
      <alignment horizontal="left" wrapText="1"/>
    </xf>
    <xf numFmtId="0" fontId="13" fillId="30" borderId="3" xfId="0" applyFont="1" applyFill="1" applyBorder="1" applyAlignment="1">
      <alignment horizontal="left" wrapText="1"/>
    </xf>
    <xf numFmtId="0" fontId="13" fillId="30" borderId="2" xfId="0" applyFont="1" applyFill="1" applyBorder="1" applyAlignment="1">
      <alignment horizontal="left" wrapText="1"/>
    </xf>
    <xf numFmtId="0" fontId="13" fillId="31" borderId="10" xfId="0" applyFont="1" applyFill="1" applyBorder="1" applyAlignment="1">
      <alignment horizontal="left" wrapText="1"/>
    </xf>
    <xf numFmtId="0" fontId="13" fillId="31" borderId="11" xfId="0" applyFont="1" applyFill="1" applyBorder="1" applyAlignment="1">
      <alignment horizontal="left" wrapText="1"/>
    </xf>
    <xf numFmtId="0" fontId="13" fillId="31" borderId="6" xfId="0" applyFont="1" applyFill="1" applyBorder="1" applyAlignment="1">
      <alignment horizontal="left" wrapText="1"/>
    </xf>
    <xf numFmtId="0" fontId="13" fillId="31" borderId="0" xfId="0" applyFont="1" applyFill="1" applyBorder="1" applyAlignment="1">
      <alignment horizontal="left" wrapText="1"/>
    </xf>
    <xf numFmtId="0" fontId="13" fillId="31" borderId="4" xfId="0" applyFont="1" applyFill="1" applyBorder="1" applyAlignment="1">
      <alignment horizontal="left" wrapText="1"/>
    </xf>
    <xf numFmtId="0" fontId="13" fillId="31" borderId="3" xfId="0" applyFont="1" applyFill="1" applyBorder="1" applyAlignment="1">
      <alignment horizontal="left" wrapText="1"/>
    </xf>
    <xf numFmtId="0" fontId="13" fillId="0" borderId="10" xfId="0" applyFont="1" applyFill="1" applyBorder="1" applyAlignment="1">
      <alignment horizontal="left" wrapText="1"/>
    </xf>
    <xf numFmtId="0" fontId="13" fillId="0" borderId="11" xfId="0" applyFont="1" applyFill="1" applyBorder="1" applyAlignment="1">
      <alignment horizontal="left" wrapText="1"/>
    </xf>
    <xf numFmtId="0" fontId="13" fillId="0" borderId="12" xfId="0" applyFont="1" applyFill="1" applyBorder="1" applyAlignment="1">
      <alignment horizontal="left" wrapText="1"/>
    </xf>
    <xf numFmtId="0" fontId="13" fillId="0" borderId="6" xfId="0" applyFont="1" applyFill="1" applyBorder="1" applyAlignment="1">
      <alignment horizontal="left" wrapText="1"/>
    </xf>
    <xf numFmtId="0" fontId="13" fillId="0" borderId="0" xfId="0" applyFont="1" applyFill="1" applyBorder="1" applyAlignment="1">
      <alignment horizontal="left" wrapText="1"/>
    </xf>
    <xf numFmtId="0" fontId="13" fillId="0" borderId="5" xfId="0" applyFont="1" applyFill="1" applyBorder="1" applyAlignment="1">
      <alignment horizontal="left" wrapText="1"/>
    </xf>
    <xf numFmtId="0" fontId="13" fillId="0" borderId="4" xfId="0" applyFont="1" applyFill="1" applyBorder="1" applyAlignment="1">
      <alignment horizontal="left" wrapText="1"/>
    </xf>
    <xf numFmtId="0" fontId="13" fillId="0" borderId="3" xfId="0" applyFont="1" applyFill="1" applyBorder="1" applyAlignment="1">
      <alignment horizontal="left" wrapText="1"/>
    </xf>
    <xf numFmtId="0" fontId="13" fillId="0" borderId="2" xfId="0" applyFont="1" applyFill="1" applyBorder="1" applyAlignment="1">
      <alignment horizontal="left" wrapText="1"/>
    </xf>
    <xf numFmtId="0" fontId="13" fillId="8" borderId="10" xfId="0" applyFont="1" applyFill="1" applyBorder="1" applyAlignment="1">
      <alignment horizontal="left" wrapText="1"/>
    </xf>
    <xf numFmtId="0" fontId="13" fillId="8" borderId="11" xfId="0" applyFont="1" applyFill="1" applyBorder="1" applyAlignment="1">
      <alignment horizontal="left" wrapText="1"/>
    </xf>
    <xf numFmtId="0" fontId="13" fillId="8" borderId="12" xfId="0" applyFont="1" applyFill="1" applyBorder="1" applyAlignment="1">
      <alignment horizontal="left" wrapText="1"/>
    </xf>
    <xf numFmtId="0" fontId="13" fillId="8" borderId="6" xfId="0" applyFont="1" applyFill="1" applyBorder="1" applyAlignment="1">
      <alignment horizontal="left" wrapText="1"/>
    </xf>
    <xf numFmtId="0" fontId="13" fillId="8" borderId="0" xfId="0" applyFont="1" applyFill="1" applyBorder="1" applyAlignment="1">
      <alignment horizontal="left" wrapText="1"/>
    </xf>
    <xf numFmtId="0" fontId="13" fillId="8" borderId="5" xfId="0" applyFont="1" applyFill="1" applyBorder="1" applyAlignment="1">
      <alignment horizontal="left" wrapText="1"/>
    </xf>
    <xf numFmtId="0" fontId="13" fillId="8" borderId="4" xfId="0" applyFont="1" applyFill="1" applyBorder="1" applyAlignment="1">
      <alignment horizontal="left" wrapText="1"/>
    </xf>
    <xf numFmtId="0" fontId="13" fillId="8" borderId="3" xfId="0" applyFont="1" applyFill="1" applyBorder="1" applyAlignment="1">
      <alignment horizontal="left" wrapText="1"/>
    </xf>
    <xf numFmtId="0" fontId="13" fillId="8" borderId="2" xfId="0" applyFont="1" applyFill="1" applyBorder="1" applyAlignment="1">
      <alignment horizontal="left" wrapText="1"/>
    </xf>
    <xf numFmtId="0" fontId="13" fillId="0" borderId="10" xfId="0" applyFont="1" applyFill="1" applyBorder="1" applyAlignment="1"/>
    <xf numFmtId="0" fontId="13" fillId="0" borderId="11" xfId="0" applyFont="1" applyFill="1" applyBorder="1" applyAlignment="1"/>
    <xf numFmtId="0" fontId="13" fillId="0" borderId="12" xfId="0" applyFont="1" applyFill="1" applyBorder="1" applyAlignment="1"/>
    <xf numFmtId="0" fontId="13" fillId="0" borderId="6" xfId="0" applyFont="1" applyFill="1" applyBorder="1" applyAlignment="1"/>
    <xf numFmtId="0" fontId="13" fillId="0" borderId="0" xfId="0" applyFont="1" applyFill="1" applyBorder="1" applyAlignment="1"/>
    <xf numFmtId="0" fontId="13" fillId="0" borderId="5" xfId="0" applyFont="1" applyFill="1" applyBorder="1" applyAlignment="1"/>
    <xf numFmtId="0" fontId="13" fillId="0" borderId="4" xfId="0" applyFont="1" applyFill="1" applyBorder="1" applyAlignment="1"/>
    <xf numFmtId="0" fontId="13" fillId="0" borderId="3" xfId="0" applyFont="1" applyFill="1" applyBorder="1" applyAlignment="1"/>
    <xf numFmtId="0" fontId="13" fillId="0" borderId="2" xfId="0" applyFont="1" applyFill="1" applyBorder="1" applyAlignment="1"/>
    <xf numFmtId="0" fontId="12" fillId="0" borderId="0" xfId="0" applyFont="1" applyFill="1" applyAlignment="1">
      <alignment horizontal="left" vertical="top" wrapText="1"/>
    </xf>
    <xf numFmtId="0" fontId="13" fillId="3" borderId="4" xfId="0" applyFont="1" applyFill="1" applyBorder="1" applyAlignment="1">
      <alignment horizontal="left"/>
    </xf>
    <xf numFmtId="0" fontId="13" fillId="3" borderId="3" xfId="0" applyFont="1" applyFill="1" applyBorder="1" applyAlignment="1">
      <alignment horizontal="left"/>
    </xf>
    <xf numFmtId="0" fontId="13" fillId="3" borderId="2" xfId="0" applyFont="1" applyFill="1" applyBorder="1" applyAlignment="1">
      <alignment horizontal="left"/>
    </xf>
    <xf numFmtId="0" fontId="55" fillId="3" borderId="4" xfId="0" applyFont="1" applyFill="1" applyBorder="1" applyAlignment="1">
      <alignment horizontal="left"/>
    </xf>
    <xf numFmtId="0" fontId="55" fillId="3" borderId="3" xfId="0" applyFont="1" applyFill="1" applyBorder="1" applyAlignment="1">
      <alignment horizontal="left"/>
    </xf>
    <xf numFmtId="0" fontId="55" fillId="3" borderId="2" xfId="0" applyFont="1" applyFill="1" applyBorder="1" applyAlignment="1">
      <alignment horizontal="left"/>
    </xf>
    <xf numFmtId="2" fontId="39" fillId="3" borderId="3" xfId="0" applyNumberFormat="1" applyFont="1" applyFill="1" applyBorder="1" applyAlignment="1">
      <alignment horizontal="left"/>
    </xf>
    <xf numFmtId="2" fontId="39" fillId="3" borderId="2" xfId="0" applyNumberFormat="1" applyFont="1" applyFill="1" applyBorder="1" applyAlignment="1">
      <alignment horizontal="left"/>
    </xf>
    <xf numFmtId="166" fontId="39" fillId="3" borderId="4" xfId="0" applyNumberFormat="1" applyFont="1" applyFill="1" applyBorder="1" applyAlignment="1">
      <alignment horizontal="left"/>
    </xf>
    <xf numFmtId="166" fontId="39" fillId="3" borderId="3" xfId="0" applyNumberFormat="1" applyFont="1" applyFill="1" applyBorder="1" applyAlignment="1">
      <alignment horizontal="left"/>
    </xf>
    <xf numFmtId="166" fontId="39" fillId="3" borderId="2" xfId="0" applyNumberFormat="1" applyFont="1" applyFill="1" applyBorder="1" applyAlignment="1">
      <alignment horizontal="left"/>
    </xf>
    <xf numFmtId="1" fontId="39" fillId="3" borderId="3" xfId="0" applyNumberFormat="1" applyFont="1" applyFill="1" applyBorder="1" applyAlignment="1">
      <alignment horizontal="left"/>
    </xf>
    <xf numFmtId="1" fontId="39" fillId="3" borderId="2" xfId="0" applyNumberFormat="1" applyFont="1" applyFill="1" applyBorder="1" applyAlignment="1">
      <alignment horizontal="left"/>
    </xf>
    <xf numFmtId="166" fontId="39" fillId="0" borderId="6" xfId="0" applyNumberFormat="1" applyFont="1" applyFill="1" applyBorder="1" applyAlignment="1">
      <alignment horizontal="left"/>
    </xf>
    <xf numFmtId="166" fontId="39" fillId="0" borderId="0" xfId="0" applyNumberFormat="1" applyFont="1" applyFill="1" applyBorder="1" applyAlignment="1">
      <alignment horizontal="left"/>
    </xf>
    <xf numFmtId="166" fontId="39" fillId="0" borderId="5" xfId="0" applyNumberFormat="1" applyFont="1" applyFill="1" applyBorder="1" applyAlignment="1">
      <alignment horizontal="left"/>
    </xf>
    <xf numFmtId="1" fontId="39" fillId="0" borderId="0" xfId="0" applyNumberFormat="1" applyFont="1" applyFill="1" applyBorder="1" applyAlignment="1">
      <alignment horizontal="left"/>
    </xf>
    <xf numFmtId="1" fontId="39" fillId="0" borderId="5" xfId="0" applyNumberFormat="1" applyFont="1" applyFill="1" applyBorder="1" applyAlignment="1">
      <alignment horizontal="left"/>
    </xf>
    <xf numFmtId="2" fontId="33" fillId="0" borderId="0" xfId="0" applyNumberFormat="1" applyFont="1" applyFill="1" applyBorder="1" applyAlignment="1">
      <alignment horizontal="center" vertical="center" wrapText="1"/>
    </xf>
    <xf numFmtId="0" fontId="55" fillId="0" borderId="6" xfId="0" applyFont="1" applyBorder="1" applyAlignment="1">
      <alignment horizontal="left"/>
    </xf>
    <xf numFmtId="0" fontId="55" fillId="0" borderId="0" xfId="0" applyFont="1" applyBorder="1" applyAlignment="1">
      <alignment horizontal="left"/>
    </xf>
    <xf numFmtId="0" fontId="55" fillId="0" borderId="5" xfId="0" applyFont="1" applyBorder="1" applyAlignment="1">
      <alignment horizontal="left"/>
    </xf>
    <xf numFmtId="2" fontId="39" fillId="0" borderId="0" xfId="0" applyNumberFormat="1" applyFont="1" applyFill="1" applyBorder="1" applyAlignment="1">
      <alignment horizontal="left"/>
    </xf>
    <xf numFmtId="2" fontId="39" fillId="0" borderId="5" xfId="0" applyNumberFormat="1" applyFont="1" applyFill="1" applyBorder="1" applyAlignment="1">
      <alignment horizontal="left"/>
    </xf>
    <xf numFmtId="1" fontId="39" fillId="3" borderId="0" xfId="0" applyNumberFormat="1" applyFont="1" applyFill="1" applyBorder="1" applyAlignment="1">
      <alignment horizontal="left"/>
    </xf>
    <xf numFmtId="1" fontId="39" fillId="3" borderId="5" xfId="0" applyNumberFormat="1" applyFont="1" applyFill="1" applyBorder="1" applyAlignment="1">
      <alignment horizontal="left"/>
    </xf>
    <xf numFmtId="0" fontId="50" fillId="3" borderId="6" xfId="0" applyFont="1" applyFill="1" applyBorder="1" applyAlignment="1">
      <alignment horizontal="left"/>
    </xf>
    <xf numFmtId="0" fontId="50" fillId="3" borderId="0" xfId="0" applyFont="1" applyFill="1" applyBorder="1" applyAlignment="1">
      <alignment horizontal="left"/>
    </xf>
    <xf numFmtId="0" fontId="50" fillId="3" borderId="5" xfId="0" applyFont="1" applyFill="1" applyBorder="1" applyAlignment="1">
      <alignment horizontal="left"/>
    </xf>
    <xf numFmtId="0" fontId="55" fillId="3" borderId="6" xfId="0" applyFont="1" applyFill="1" applyBorder="1" applyAlignment="1">
      <alignment horizontal="left"/>
    </xf>
    <xf numFmtId="0" fontId="55" fillId="3" borderId="0" xfId="0" applyFont="1" applyFill="1" applyBorder="1" applyAlignment="1">
      <alignment horizontal="left"/>
    </xf>
    <xf numFmtId="0" fontId="55" fillId="3" borderId="5" xfId="0" applyFont="1" applyFill="1" applyBorder="1" applyAlignment="1">
      <alignment horizontal="left"/>
    </xf>
    <xf numFmtId="2" fontId="39" fillId="3" borderId="0" xfId="0" applyNumberFormat="1" applyFont="1" applyFill="1" applyBorder="1" applyAlignment="1">
      <alignment horizontal="left"/>
    </xf>
    <xf numFmtId="2" fontId="39" fillId="3" borderId="5" xfId="0" applyNumberFormat="1" applyFont="1" applyFill="1" applyBorder="1" applyAlignment="1">
      <alignment horizontal="left"/>
    </xf>
    <xf numFmtId="166" fontId="39" fillId="3" borderId="6" xfId="0" applyNumberFormat="1" applyFont="1" applyFill="1" applyBorder="1" applyAlignment="1">
      <alignment horizontal="left"/>
    </xf>
    <xf numFmtId="166" fontId="39" fillId="3" borderId="0" xfId="0" applyNumberFormat="1" applyFont="1" applyFill="1" applyBorder="1" applyAlignment="1">
      <alignment horizontal="left"/>
    </xf>
    <xf numFmtId="166" fontId="39" fillId="3" borderId="5" xfId="0" applyNumberFormat="1" applyFont="1" applyFill="1" applyBorder="1" applyAlignment="1">
      <alignment horizontal="left"/>
    </xf>
    <xf numFmtId="166" fontId="39" fillId="0" borderId="10" xfId="0" applyNumberFormat="1" applyFont="1" applyFill="1" applyBorder="1" applyAlignment="1">
      <alignment horizontal="left"/>
    </xf>
    <xf numFmtId="166" fontId="39" fillId="0" borderId="11" xfId="0" applyNumberFormat="1" applyFont="1" applyFill="1" applyBorder="1" applyAlignment="1">
      <alignment horizontal="left"/>
    </xf>
    <xf numFmtId="166" fontId="39" fillId="0" borderId="12" xfId="0" applyNumberFormat="1" applyFont="1" applyFill="1" applyBorder="1" applyAlignment="1">
      <alignment horizontal="left"/>
    </xf>
  </cellXfs>
  <cellStyles count="61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Normal" xfId="0" builtinId="0"/>
    <cellStyle name="Normal 2" xfId="47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97"/>
  <sheetViews>
    <sheetView workbookViewId="0">
      <selection activeCell="H2" sqref="H2:H97"/>
    </sheetView>
  </sheetViews>
  <sheetFormatPr baseColWidth="10" defaultRowHeight="16" x14ac:dyDescent="0.2"/>
  <cols>
    <col min="1" max="1" width="5.5" style="63" customWidth="1"/>
    <col min="2" max="2" width="12.6640625" style="109" customWidth="1"/>
    <col min="3" max="3" width="17" customWidth="1"/>
    <col min="4" max="4" width="17.6640625" style="76" bestFit="1" customWidth="1"/>
    <col min="5" max="5" width="21.33203125" customWidth="1"/>
    <col min="6" max="6" width="15.5" customWidth="1"/>
    <col min="7" max="7" width="19" style="66" customWidth="1"/>
    <col min="8" max="16384" width="10.83203125" style="66"/>
  </cols>
  <sheetData>
    <row r="1" spans="1:8" x14ac:dyDescent="0.2">
      <c r="A1"/>
      <c r="B1" s="102" t="s">
        <v>235</v>
      </c>
      <c r="C1" s="105" t="s">
        <v>224</v>
      </c>
      <c r="D1" s="106" t="s">
        <v>262</v>
      </c>
      <c r="E1" s="105" t="s">
        <v>225</v>
      </c>
      <c r="F1" s="107" t="s">
        <v>226</v>
      </c>
      <c r="G1" s="108" t="s">
        <v>248</v>
      </c>
      <c r="H1" s="66" t="s">
        <v>282</v>
      </c>
    </row>
    <row r="2" spans="1:8" ht="17" x14ac:dyDescent="0.2">
      <c r="A2" s="64">
        <v>1</v>
      </c>
      <c r="B2" s="120"/>
      <c r="C2" s="129">
        <v>101</v>
      </c>
      <c r="D2" s="130">
        <v>25.8</v>
      </c>
      <c r="E2" s="72">
        <f t="shared" ref="E2:E33" si="0">500/D2</f>
        <v>19.379844961240309</v>
      </c>
      <c r="F2" s="72">
        <f t="shared" ref="F2:F33" si="1">43-E2</f>
        <v>23.620155038759691</v>
      </c>
      <c r="G2" s="73"/>
      <c r="H2" s="66" t="s">
        <v>283</v>
      </c>
    </row>
    <row r="3" spans="1:8" ht="17" x14ac:dyDescent="0.2">
      <c r="A3" s="64">
        <v>2</v>
      </c>
      <c r="B3" s="121"/>
      <c r="C3" s="129">
        <v>102</v>
      </c>
      <c r="D3" s="130">
        <v>43.6</v>
      </c>
      <c r="E3" s="72">
        <f t="shared" si="0"/>
        <v>11.467889908256881</v>
      </c>
      <c r="F3" s="72">
        <f t="shared" si="1"/>
        <v>31.532110091743121</v>
      </c>
      <c r="G3" s="73"/>
      <c r="H3" s="66" t="s">
        <v>283</v>
      </c>
    </row>
    <row r="4" spans="1:8" ht="17" x14ac:dyDescent="0.2">
      <c r="A4" s="64">
        <v>3</v>
      </c>
      <c r="B4" s="121"/>
      <c r="C4" s="129">
        <v>103</v>
      </c>
      <c r="D4" s="130">
        <v>70.400000000000006</v>
      </c>
      <c r="E4" s="72">
        <f t="shared" si="0"/>
        <v>7.1022727272727266</v>
      </c>
      <c r="F4" s="72">
        <f t="shared" si="1"/>
        <v>35.897727272727273</v>
      </c>
      <c r="G4" s="73"/>
      <c r="H4" s="66" t="s">
        <v>283</v>
      </c>
    </row>
    <row r="5" spans="1:8" ht="17" x14ac:dyDescent="0.2">
      <c r="A5" s="64">
        <v>4</v>
      </c>
      <c r="B5" s="121" t="s">
        <v>236</v>
      </c>
      <c r="C5" s="129">
        <v>104</v>
      </c>
      <c r="D5" s="130">
        <v>14</v>
      </c>
      <c r="E5" s="72">
        <f t="shared" si="0"/>
        <v>35.714285714285715</v>
      </c>
      <c r="F5" s="72">
        <f t="shared" si="1"/>
        <v>7.2857142857142847</v>
      </c>
      <c r="G5" s="73"/>
      <c r="H5" s="66" t="s">
        <v>283</v>
      </c>
    </row>
    <row r="6" spans="1:8" ht="17" x14ac:dyDescent="0.2">
      <c r="A6" s="64">
        <v>5</v>
      </c>
      <c r="B6" s="121"/>
      <c r="C6" s="129">
        <v>105</v>
      </c>
      <c r="D6" s="130">
        <v>65.400000000000006</v>
      </c>
      <c r="E6" s="72">
        <f t="shared" si="0"/>
        <v>7.6452599388379197</v>
      </c>
      <c r="F6" s="72">
        <f t="shared" si="1"/>
        <v>35.354740061162083</v>
      </c>
      <c r="G6" s="73"/>
      <c r="H6" s="66" t="s">
        <v>283</v>
      </c>
    </row>
    <row r="7" spans="1:8" ht="17" x14ac:dyDescent="0.2">
      <c r="A7" s="64">
        <v>6</v>
      </c>
      <c r="B7" s="121"/>
      <c r="C7" s="129">
        <v>106</v>
      </c>
      <c r="D7" s="130">
        <v>63.8</v>
      </c>
      <c r="E7" s="72">
        <f t="shared" si="0"/>
        <v>7.8369905956112857</v>
      </c>
      <c r="F7" s="72">
        <f t="shared" si="1"/>
        <v>35.163009404388717</v>
      </c>
      <c r="G7" s="73"/>
      <c r="H7" s="66" t="s">
        <v>283</v>
      </c>
    </row>
    <row r="8" spans="1:8" ht="17" x14ac:dyDescent="0.2">
      <c r="A8" s="64">
        <v>7</v>
      </c>
      <c r="B8" s="121"/>
      <c r="C8" s="129">
        <v>107</v>
      </c>
      <c r="D8" s="130">
        <v>50.2</v>
      </c>
      <c r="E8" s="72">
        <f t="shared" si="0"/>
        <v>9.9601593625498008</v>
      </c>
      <c r="F8" s="72">
        <f t="shared" si="1"/>
        <v>33.039840637450197</v>
      </c>
      <c r="G8" s="73"/>
      <c r="H8" s="66" t="s">
        <v>283</v>
      </c>
    </row>
    <row r="9" spans="1:8" ht="17" x14ac:dyDescent="0.2">
      <c r="A9" s="64">
        <v>8</v>
      </c>
      <c r="B9" s="122"/>
      <c r="C9" s="129">
        <v>108</v>
      </c>
      <c r="D9" s="130">
        <v>210</v>
      </c>
      <c r="E9" s="72">
        <f t="shared" si="0"/>
        <v>2.3809523809523809</v>
      </c>
      <c r="F9" s="72">
        <f t="shared" si="1"/>
        <v>40.61904761904762</v>
      </c>
      <c r="G9" s="73"/>
      <c r="H9" s="66" t="s">
        <v>283</v>
      </c>
    </row>
    <row r="10" spans="1:8" ht="17" x14ac:dyDescent="0.2">
      <c r="A10" s="123">
        <v>9</v>
      </c>
      <c r="B10" s="68"/>
      <c r="C10" s="129">
        <v>109</v>
      </c>
      <c r="D10" s="130">
        <v>33.799999999999997</v>
      </c>
      <c r="E10" s="72">
        <f t="shared" si="0"/>
        <v>14.792899408284025</v>
      </c>
      <c r="F10" s="72">
        <f t="shared" si="1"/>
        <v>28.207100591715975</v>
      </c>
      <c r="G10" s="73"/>
      <c r="H10" s="66" t="s">
        <v>283</v>
      </c>
    </row>
    <row r="11" spans="1:8" ht="17" x14ac:dyDescent="0.2">
      <c r="A11" s="123">
        <v>10</v>
      </c>
      <c r="B11" s="69"/>
      <c r="C11" s="129">
        <v>110</v>
      </c>
      <c r="D11" s="130">
        <v>43.2</v>
      </c>
      <c r="E11" s="72">
        <f t="shared" si="0"/>
        <v>11.574074074074073</v>
      </c>
      <c r="F11" s="72">
        <f t="shared" si="1"/>
        <v>31.425925925925927</v>
      </c>
      <c r="G11" s="73"/>
      <c r="H11" s="66" t="s">
        <v>283</v>
      </c>
    </row>
    <row r="12" spans="1:8" ht="17" x14ac:dyDescent="0.2">
      <c r="A12" s="123">
        <v>11</v>
      </c>
      <c r="B12" s="69"/>
      <c r="C12" s="129">
        <v>111</v>
      </c>
      <c r="D12" s="130">
        <v>40.4</v>
      </c>
      <c r="E12" s="72">
        <f t="shared" si="0"/>
        <v>12.376237623762377</v>
      </c>
      <c r="F12" s="72">
        <f t="shared" si="1"/>
        <v>30.623762376237622</v>
      </c>
      <c r="G12" s="73"/>
      <c r="H12" s="66" t="s">
        <v>283</v>
      </c>
    </row>
    <row r="13" spans="1:8" ht="17" x14ac:dyDescent="0.2">
      <c r="A13" s="123">
        <v>12</v>
      </c>
      <c r="B13" s="69" t="s">
        <v>237</v>
      </c>
      <c r="C13" s="129">
        <v>112</v>
      </c>
      <c r="D13" s="130">
        <v>70.400000000000006</v>
      </c>
      <c r="E13" s="72">
        <f t="shared" si="0"/>
        <v>7.1022727272727266</v>
      </c>
      <c r="F13" s="72">
        <f t="shared" si="1"/>
        <v>35.897727272727273</v>
      </c>
      <c r="G13" s="73"/>
      <c r="H13" s="66" t="s">
        <v>283</v>
      </c>
    </row>
    <row r="14" spans="1:8" ht="17" x14ac:dyDescent="0.2">
      <c r="A14" s="123">
        <v>13</v>
      </c>
      <c r="B14" s="69"/>
      <c r="C14" s="129">
        <v>113</v>
      </c>
      <c r="D14" s="130">
        <v>12.3</v>
      </c>
      <c r="E14" s="72">
        <f t="shared" si="0"/>
        <v>40.650406504065039</v>
      </c>
      <c r="F14" s="72">
        <f t="shared" si="1"/>
        <v>2.3495934959349611</v>
      </c>
      <c r="G14" s="73"/>
      <c r="H14" s="66" t="s">
        <v>283</v>
      </c>
    </row>
    <row r="15" spans="1:8" ht="17" x14ac:dyDescent="0.2">
      <c r="A15" s="123">
        <v>14</v>
      </c>
      <c r="B15" s="69"/>
      <c r="C15" s="129">
        <v>114</v>
      </c>
      <c r="D15" s="130">
        <v>56</v>
      </c>
      <c r="E15" s="72">
        <f t="shared" si="0"/>
        <v>8.9285714285714288</v>
      </c>
      <c r="F15" s="72">
        <f t="shared" si="1"/>
        <v>34.071428571428569</v>
      </c>
      <c r="G15" s="73"/>
      <c r="H15" s="66" t="s">
        <v>283</v>
      </c>
    </row>
    <row r="16" spans="1:8" ht="17" x14ac:dyDescent="0.2">
      <c r="A16" s="123">
        <v>15</v>
      </c>
      <c r="B16" s="69"/>
      <c r="C16" s="129">
        <v>115</v>
      </c>
      <c r="D16" s="130">
        <v>23.4</v>
      </c>
      <c r="E16" s="72">
        <f t="shared" si="0"/>
        <v>21.36752136752137</v>
      </c>
      <c r="F16" s="72">
        <f t="shared" si="1"/>
        <v>21.63247863247863</v>
      </c>
      <c r="G16" s="73"/>
      <c r="H16" s="66" t="s">
        <v>283</v>
      </c>
    </row>
    <row r="17" spans="1:8" ht="17" x14ac:dyDescent="0.2">
      <c r="A17" s="123">
        <v>16</v>
      </c>
      <c r="B17" s="70"/>
      <c r="C17" s="129">
        <v>116</v>
      </c>
      <c r="D17" s="130">
        <v>28.4</v>
      </c>
      <c r="E17" s="72">
        <f t="shared" si="0"/>
        <v>17.605633802816904</v>
      </c>
      <c r="F17" s="72">
        <f t="shared" si="1"/>
        <v>25.394366197183096</v>
      </c>
      <c r="G17" s="73"/>
      <c r="H17" s="66" t="s">
        <v>283</v>
      </c>
    </row>
    <row r="18" spans="1:8" ht="17" x14ac:dyDescent="0.2">
      <c r="A18" s="64">
        <v>17</v>
      </c>
      <c r="B18" s="120"/>
      <c r="C18" s="129">
        <v>117</v>
      </c>
      <c r="D18" s="130">
        <v>163</v>
      </c>
      <c r="E18" s="72">
        <f t="shared" si="0"/>
        <v>3.0674846625766872</v>
      </c>
      <c r="F18" s="72">
        <f t="shared" si="1"/>
        <v>39.932515337423311</v>
      </c>
      <c r="G18" s="73"/>
      <c r="H18" s="66" t="s">
        <v>283</v>
      </c>
    </row>
    <row r="19" spans="1:8" ht="17" x14ac:dyDescent="0.2">
      <c r="A19" s="64">
        <v>18</v>
      </c>
      <c r="B19" s="121"/>
      <c r="C19" s="129">
        <v>118</v>
      </c>
      <c r="D19" s="130">
        <v>29.2</v>
      </c>
      <c r="E19" s="72">
        <f t="shared" si="0"/>
        <v>17.123287671232877</v>
      </c>
      <c r="F19" s="72">
        <f t="shared" si="1"/>
        <v>25.876712328767123</v>
      </c>
      <c r="G19" s="73"/>
      <c r="H19" s="66" t="s">
        <v>283</v>
      </c>
    </row>
    <row r="20" spans="1:8" ht="17" x14ac:dyDescent="0.2">
      <c r="A20" s="64">
        <v>19</v>
      </c>
      <c r="B20" s="121"/>
      <c r="C20" s="129">
        <v>120</v>
      </c>
      <c r="D20" s="130">
        <v>69.400000000000006</v>
      </c>
      <c r="E20" s="72">
        <f t="shared" si="0"/>
        <v>7.2046109510086449</v>
      </c>
      <c r="F20" s="72">
        <f t="shared" si="1"/>
        <v>35.795389048991353</v>
      </c>
      <c r="G20" s="73"/>
      <c r="H20" s="66" t="s">
        <v>283</v>
      </c>
    </row>
    <row r="21" spans="1:8" ht="17" x14ac:dyDescent="0.2">
      <c r="A21" s="64">
        <v>20</v>
      </c>
      <c r="B21" s="121" t="s">
        <v>238</v>
      </c>
      <c r="C21" s="129">
        <v>121</v>
      </c>
      <c r="D21" s="130">
        <v>23.4</v>
      </c>
      <c r="E21" s="72">
        <f t="shared" si="0"/>
        <v>21.36752136752137</v>
      </c>
      <c r="F21" s="72">
        <f t="shared" si="1"/>
        <v>21.63247863247863</v>
      </c>
      <c r="G21" s="73"/>
      <c r="H21" s="66" t="s">
        <v>283</v>
      </c>
    </row>
    <row r="22" spans="1:8" ht="17" x14ac:dyDescent="0.2">
      <c r="A22" s="64">
        <v>21</v>
      </c>
      <c r="B22" s="121"/>
      <c r="C22" s="129">
        <v>122</v>
      </c>
      <c r="D22" s="130">
        <v>66</v>
      </c>
      <c r="E22" s="72">
        <f t="shared" si="0"/>
        <v>7.5757575757575761</v>
      </c>
      <c r="F22" s="72">
        <f t="shared" si="1"/>
        <v>35.424242424242422</v>
      </c>
      <c r="G22" s="73"/>
      <c r="H22" s="66" t="s">
        <v>283</v>
      </c>
    </row>
    <row r="23" spans="1:8" ht="17" x14ac:dyDescent="0.2">
      <c r="A23" s="64">
        <v>22</v>
      </c>
      <c r="B23" s="121"/>
      <c r="C23" s="129">
        <v>123</v>
      </c>
      <c r="D23" s="130">
        <v>97.8</v>
      </c>
      <c r="E23" s="72">
        <f t="shared" si="0"/>
        <v>5.112474437627812</v>
      </c>
      <c r="F23" s="72">
        <f t="shared" si="1"/>
        <v>37.88752556237219</v>
      </c>
      <c r="G23" s="73"/>
      <c r="H23" s="66" t="s">
        <v>283</v>
      </c>
    </row>
    <row r="24" spans="1:8" ht="17" x14ac:dyDescent="0.2">
      <c r="A24" s="64">
        <v>23</v>
      </c>
      <c r="B24" s="121"/>
      <c r="C24" s="129">
        <v>124</v>
      </c>
      <c r="D24" s="130">
        <v>167</v>
      </c>
      <c r="E24" s="72">
        <f t="shared" si="0"/>
        <v>2.9940119760479043</v>
      </c>
      <c r="F24" s="72">
        <f t="shared" si="1"/>
        <v>40.005988023952099</v>
      </c>
      <c r="G24" s="73"/>
      <c r="H24" s="66" t="s">
        <v>283</v>
      </c>
    </row>
    <row r="25" spans="1:8" ht="17" x14ac:dyDescent="0.2">
      <c r="A25" s="64">
        <v>24</v>
      </c>
      <c r="B25" s="122"/>
      <c r="C25" s="129">
        <v>125</v>
      </c>
      <c r="D25" s="130">
        <v>124</v>
      </c>
      <c r="E25" s="72">
        <f t="shared" si="0"/>
        <v>4.032258064516129</v>
      </c>
      <c r="F25" s="72">
        <f t="shared" si="1"/>
        <v>38.967741935483872</v>
      </c>
      <c r="G25" s="73"/>
      <c r="H25" s="66" t="s">
        <v>283</v>
      </c>
    </row>
    <row r="26" spans="1:8" ht="17" x14ac:dyDescent="0.2">
      <c r="A26" s="123">
        <v>25</v>
      </c>
      <c r="B26" s="68"/>
      <c r="C26" s="129">
        <v>126</v>
      </c>
      <c r="D26" s="130">
        <v>62.2</v>
      </c>
      <c r="E26" s="72">
        <f t="shared" si="0"/>
        <v>8.0385852090032159</v>
      </c>
      <c r="F26" s="72">
        <f t="shared" si="1"/>
        <v>34.961414790996784</v>
      </c>
      <c r="G26" s="73"/>
      <c r="H26" s="66" t="s">
        <v>283</v>
      </c>
    </row>
    <row r="27" spans="1:8" ht="17" x14ac:dyDescent="0.2">
      <c r="A27" s="123">
        <v>26</v>
      </c>
      <c r="B27" s="69"/>
      <c r="C27" s="129">
        <v>127</v>
      </c>
      <c r="D27" s="130">
        <v>86.4</v>
      </c>
      <c r="E27" s="72">
        <f t="shared" si="0"/>
        <v>5.7870370370370363</v>
      </c>
      <c r="F27" s="72">
        <f t="shared" si="1"/>
        <v>37.212962962962962</v>
      </c>
      <c r="G27" s="73"/>
      <c r="H27" s="66" t="s">
        <v>283</v>
      </c>
    </row>
    <row r="28" spans="1:8" ht="17" x14ac:dyDescent="0.2">
      <c r="A28" s="123">
        <v>27</v>
      </c>
      <c r="B28" s="69"/>
      <c r="C28" s="129">
        <v>128</v>
      </c>
      <c r="D28" s="130">
        <v>92.4</v>
      </c>
      <c r="E28" s="72">
        <f t="shared" si="0"/>
        <v>5.4112554112554108</v>
      </c>
      <c r="F28" s="72">
        <f t="shared" si="1"/>
        <v>37.588744588744589</v>
      </c>
      <c r="G28" s="73"/>
      <c r="H28" s="66" t="s">
        <v>283</v>
      </c>
    </row>
    <row r="29" spans="1:8" ht="17" x14ac:dyDescent="0.2">
      <c r="A29" s="123">
        <v>28</v>
      </c>
      <c r="B29" s="69" t="s">
        <v>239</v>
      </c>
      <c r="C29" s="129">
        <v>129</v>
      </c>
      <c r="D29" s="130">
        <v>35.4</v>
      </c>
      <c r="E29" s="72">
        <f t="shared" si="0"/>
        <v>14.124293785310735</v>
      </c>
      <c r="F29" s="72">
        <f t="shared" si="1"/>
        <v>28.875706214689266</v>
      </c>
      <c r="G29" s="73"/>
      <c r="H29" s="66" t="s">
        <v>283</v>
      </c>
    </row>
    <row r="30" spans="1:8" ht="17" x14ac:dyDescent="0.2">
      <c r="A30" s="123">
        <v>29</v>
      </c>
      <c r="B30" s="69"/>
      <c r="C30" s="129">
        <v>130</v>
      </c>
      <c r="D30" s="130">
        <v>50.8</v>
      </c>
      <c r="E30" s="72">
        <f t="shared" si="0"/>
        <v>9.8425196850393704</v>
      </c>
      <c r="F30" s="72">
        <f t="shared" si="1"/>
        <v>33.15748031496063</v>
      </c>
      <c r="G30" s="73"/>
      <c r="H30" s="66" t="s">
        <v>283</v>
      </c>
    </row>
    <row r="31" spans="1:8" ht="17" x14ac:dyDescent="0.2">
      <c r="A31" s="123">
        <v>30</v>
      </c>
      <c r="B31" s="69"/>
      <c r="C31" s="129">
        <v>131</v>
      </c>
      <c r="D31" s="130">
        <v>28.4</v>
      </c>
      <c r="E31" s="72">
        <f t="shared" si="0"/>
        <v>17.605633802816904</v>
      </c>
      <c r="F31" s="72">
        <f t="shared" si="1"/>
        <v>25.394366197183096</v>
      </c>
      <c r="G31" s="73"/>
      <c r="H31" s="66" t="s">
        <v>283</v>
      </c>
    </row>
    <row r="32" spans="1:8" ht="17" x14ac:dyDescent="0.2">
      <c r="A32" s="123">
        <v>31</v>
      </c>
      <c r="B32" s="69"/>
      <c r="C32" s="129">
        <v>101</v>
      </c>
      <c r="D32" s="130">
        <v>25.8</v>
      </c>
      <c r="E32" s="72">
        <f t="shared" si="0"/>
        <v>19.379844961240309</v>
      </c>
      <c r="F32" s="72">
        <f t="shared" si="1"/>
        <v>23.620155038759691</v>
      </c>
      <c r="G32" s="73"/>
      <c r="H32" s="66" t="s">
        <v>284</v>
      </c>
    </row>
    <row r="33" spans="1:8" ht="17" x14ac:dyDescent="0.2">
      <c r="A33" s="123">
        <v>32</v>
      </c>
      <c r="B33" s="70"/>
      <c r="C33" s="129">
        <v>102</v>
      </c>
      <c r="D33" s="130">
        <v>43.6</v>
      </c>
      <c r="E33" s="72">
        <f t="shared" si="0"/>
        <v>11.467889908256881</v>
      </c>
      <c r="F33" s="72">
        <f t="shared" si="1"/>
        <v>31.532110091743121</v>
      </c>
      <c r="G33" s="73"/>
      <c r="H33" s="66" t="s">
        <v>284</v>
      </c>
    </row>
    <row r="34" spans="1:8" ht="17" x14ac:dyDescent="0.2">
      <c r="A34" s="64">
        <v>33</v>
      </c>
      <c r="B34" s="120"/>
      <c r="C34" s="129">
        <v>103</v>
      </c>
      <c r="D34" s="130">
        <v>70.400000000000006</v>
      </c>
      <c r="E34" s="72">
        <f t="shared" ref="E34:E65" si="2">500/D34</f>
        <v>7.1022727272727266</v>
      </c>
      <c r="F34" s="72">
        <f t="shared" ref="F34:F65" si="3">43-E34</f>
        <v>35.897727272727273</v>
      </c>
      <c r="G34" s="73"/>
      <c r="H34" s="66" t="s">
        <v>284</v>
      </c>
    </row>
    <row r="35" spans="1:8" ht="17" x14ac:dyDescent="0.2">
      <c r="A35" s="64">
        <v>34</v>
      </c>
      <c r="B35" s="121"/>
      <c r="C35" s="129">
        <v>104</v>
      </c>
      <c r="D35" s="130">
        <v>14</v>
      </c>
      <c r="E35" s="72">
        <f t="shared" si="2"/>
        <v>35.714285714285715</v>
      </c>
      <c r="F35" s="72">
        <f t="shared" si="3"/>
        <v>7.2857142857142847</v>
      </c>
      <c r="G35" s="73"/>
      <c r="H35" s="66" t="s">
        <v>284</v>
      </c>
    </row>
    <row r="36" spans="1:8" ht="17" x14ac:dyDescent="0.2">
      <c r="A36" s="64">
        <v>35</v>
      </c>
      <c r="B36" s="121"/>
      <c r="C36" s="129">
        <v>105</v>
      </c>
      <c r="D36" s="130">
        <v>65.400000000000006</v>
      </c>
      <c r="E36" s="72">
        <f t="shared" si="2"/>
        <v>7.6452599388379197</v>
      </c>
      <c r="F36" s="72">
        <f t="shared" si="3"/>
        <v>35.354740061162083</v>
      </c>
      <c r="G36" s="73"/>
      <c r="H36" s="66" t="s">
        <v>284</v>
      </c>
    </row>
    <row r="37" spans="1:8" ht="17" x14ac:dyDescent="0.2">
      <c r="A37" s="64">
        <v>36</v>
      </c>
      <c r="B37" s="121" t="s">
        <v>240</v>
      </c>
      <c r="C37" s="129">
        <v>106</v>
      </c>
      <c r="D37" s="130">
        <v>63.8</v>
      </c>
      <c r="E37" s="72">
        <f t="shared" si="2"/>
        <v>7.8369905956112857</v>
      </c>
      <c r="F37" s="72">
        <f t="shared" si="3"/>
        <v>35.163009404388717</v>
      </c>
      <c r="G37" s="73"/>
      <c r="H37" s="66" t="s">
        <v>284</v>
      </c>
    </row>
    <row r="38" spans="1:8" ht="17" x14ac:dyDescent="0.2">
      <c r="A38" s="64">
        <v>37</v>
      </c>
      <c r="B38" s="121"/>
      <c r="C38" s="129">
        <v>107</v>
      </c>
      <c r="D38" s="130">
        <v>50.2</v>
      </c>
      <c r="E38" s="72">
        <f t="shared" si="2"/>
        <v>9.9601593625498008</v>
      </c>
      <c r="F38" s="72">
        <f t="shared" si="3"/>
        <v>33.039840637450197</v>
      </c>
      <c r="G38" s="73"/>
      <c r="H38" s="66" t="s">
        <v>284</v>
      </c>
    </row>
    <row r="39" spans="1:8" ht="17" x14ac:dyDescent="0.2">
      <c r="A39" s="64">
        <v>38</v>
      </c>
      <c r="B39" s="121"/>
      <c r="C39" s="129">
        <v>108</v>
      </c>
      <c r="D39" s="130">
        <v>210</v>
      </c>
      <c r="E39" s="72">
        <f t="shared" si="2"/>
        <v>2.3809523809523809</v>
      </c>
      <c r="F39" s="72">
        <f t="shared" si="3"/>
        <v>40.61904761904762</v>
      </c>
      <c r="G39" s="73"/>
      <c r="H39" s="66" t="s">
        <v>284</v>
      </c>
    </row>
    <row r="40" spans="1:8" ht="17" x14ac:dyDescent="0.2">
      <c r="A40" s="64">
        <v>39</v>
      </c>
      <c r="B40" s="121"/>
      <c r="C40" s="129">
        <v>109</v>
      </c>
      <c r="D40" s="130">
        <v>33.799999999999997</v>
      </c>
      <c r="E40" s="72">
        <f t="shared" si="2"/>
        <v>14.792899408284025</v>
      </c>
      <c r="F40" s="72">
        <f t="shared" si="3"/>
        <v>28.207100591715975</v>
      </c>
      <c r="G40" s="73"/>
      <c r="H40" s="66" t="s">
        <v>284</v>
      </c>
    </row>
    <row r="41" spans="1:8" ht="17" x14ac:dyDescent="0.2">
      <c r="A41" s="64">
        <v>40</v>
      </c>
      <c r="B41" s="122"/>
      <c r="C41" s="129">
        <v>110</v>
      </c>
      <c r="D41" s="130">
        <v>43.2</v>
      </c>
      <c r="E41" s="72">
        <f t="shared" si="2"/>
        <v>11.574074074074073</v>
      </c>
      <c r="F41" s="72">
        <f t="shared" si="3"/>
        <v>31.425925925925927</v>
      </c>
      <c r="G41" s="73"/>
      <c r="H41" s="66" t="s">
        <v>284</v>
      </c>
    </row>
    <row r="42" spans="1:8" ht="17" x14ac:dyDescent="0.2">
      <c r="A42" s="123">
        <v>41</v>
      </c>
      <c r="B42" s="68"/>
      <c r="C42" s="129">
        <v>111</v>
      </c>
      <c r="D42" s="130">
        <v>40.4</v>
      </c>
      <c r="E42" s="72">
        <f t="shared" si="2"/>
        <v>12.376237623762377</v>
      </c>
      <c r="F42" s="72">
        <f t="shared" si="3"/>
        <v>30.623762376237622</v>
      </c>
      <c r="G42" s="73"/>
      <c r="H42" s="66" t="s">
        <v>284</v>
      </c>
    </row>
    <row r="43" spans="1:8" ht="17" x14ac:dyDescent="0.2">
      <c r="A43" s="123">
        <v>42</v>
      </c>
      <c r="B43" s="69"/>
      <c r="C43" s="129">
        <v>112</v>
      </c>
      <c r="D43" s="130">
        <v>70.400000000000006</v>
      </c>
      <c r="E43" s="72">
        <f t="shared" si="2"/>
        <v>7.1022727272727266</v>
      </c>
      <c r="F43" s="72">
        <f t="shared" si="3"/>
        <v>35.897727272727273</v>
      </c>
      <c r="G43" s="73"/>
      <c r="H43" s="66" t="s">
        <v>284</v>
      </c>
    </row>
    <row r="44" spans="1:8" ht="17" x14ac:dyDescent="0.2">
      <c r="A44" s="123">
        <v>43</v>
      </c>
      <c r="B44" s="69"/>
      <c r="C44" s="129">
        <v>113</v>
      </c>
      <c r="D44" s="130">
        <v>12.3</v>
      </c>
      <c r="E44" s="72">
        <f t="shared" si="2"/>
        <v>40.650406504065039</v>
      </c>
      <c r="F44" s="72">
        <f t="shared" si="3"/>
        <v>2.3495934959349611</v>
      </c>
      <c r="G44" s="73"/>
      <c r="H44" s="66" t="s">
        <v>284</v>
      </c>
    </row>
    <row r="45" spans="1:8" ht="17" x14ac:dyDescent="0.2">
      <c r="A45" s="123">
        <v>44</v>
      </c>
      <c r="B45" s="69" t="s">
        <v>241</v>
      </c>
      <c r="C45" s="129">
        <v>114</v>
      </c>
      <c r="D45" s="130">
        <v>56</v>
      </c>
      <c r="E45" s="72">
        <f t="shared" si="2"/>
        <v>8.9285714285714288</v>
      </c>
      <c r="F45" s="72">
        <f t="shared" si="3"/>
        <v>34.071428571428569</v>
      </c>
      <c r="G45" s="73"/>
      <c r="H45" s="66" t="s">
        <v>284</v>
      </c>
    </row>
    <row r="46" spans="1:8" ht="17" x14ac:dyDescent="0.2">
      <c r="A46" s="123">
        <v>45</v>
      </c>
      <c r="B46" s="69"/>
      <c r="C46" s="129">
        <v>115</v>
      </c>
      <c r="D46" s="130">
        <v>23.4</v>
      </c>
      <c r="E46" s="72">
        <f t="shared" si="2"/>
        <v>21.36752136752137</v>
      </c>
      <c r="F46" s="72">
        <f t="shared" si="3"/>
        <v>21.63247863247863</v>
      </c>
      <c r="G46" s="73"/>
      <c r="H46" s="66" t="s">
        <v>284</v>
      </c>
    </row>
    <row r="47" spans="1:8" ht="17" x14ac:dyDescent="0.2">
      <c r="A47" s="123">
        <v>46</v>
      </c>
      <c r="B47" s="69"/>
      <c r="C47" s="129">
        <v>116</v>
      </c>
      <c r="D47" s="130">
        <v>28.4</v>
      </c>
      <c r="E47" s="72">
        <f t="shared" si="2"/>
        <v>17.605633802816904</v>
      </c>
      <c r="F47" s="72">
        <f t="shared" si="3"/>
        <v>25.394366197183096</v>
      </c>
      <c r="G47" s="73"/>
      <c r="H47" s="66" t="s">
        <v>284</v>
      </c>
    </row>
    <row r="48" spans="1:8" ht="17" x14ac:dyDescent="0.2">
      <c r="A48" s="123">
        <v>47</v>
      </c>
      <c r="B48" s="69"/>
      <c r="C48" s="129">
        <v>117</v>
      </c>
      <c r="D48" s="130">
        <v>163</v>
      </c>
      <c r="E48" s="72">
        <f t="shared" si="2"/>
        <v>3.0674846625766872</v>
      </c>
      <c r="F48" s="72">
        <f t="shared" si="3"/>
        <v>39.932515337423311</v>
      </c>
      <c r="G48" s="73"/>
      <c r="H48" s="66" t="s">
        <v>284</v>
      </c>
    </row>
    <row r="49" spans="1:8" ht="17" x14ac:dyDescent="0.2">
      <c r="A49" s="123">
        <v>48</v>
      </c>
      <c r="B49" s="70"/>
      <c r="C49" s="129">
        <v>118</v>
      </c>
      <c r="D49" s="130">
        <v>29.2</v>
      </c>
      <c r="E49" s="72">
        <f t="shared" si="2"/>
        <v>17.123287671232877</v>
      </c>
      <c r="F49" s="72">
        <f t="shared" si="3"/>
        <v>25.876712328767123</v>
      </c>
      <c r="G49" s="73"/>
      <c r="H49" s="66" t="s">
        <v>284</v>
      </c>
    </row>
    <row r="50" spans="1:8" ht="17" x14ac:dyDescent="0.2">
      <c r="A50" s="64">
        <v>49</v>
      </c>
      <c r="B50" s="120"/>
      <c r="C50" s="129">
        <v>120</v>
      </c>
      <c r="D50" s="130">
        <v>69.400000000000006</v>
      </c>
      <c r="E50" s="72">
        <f t="shared" si="2"/>
        <v>7.2046109510086449</v>
      </c>
      <c r="F50" s="72">
        <f t="shared" si="3"/>
        <v>35.795389048991353</v>
      </c>
      <c r="G50" s="73"/>
      <c r="H50" s="66" t="s">
        <v>284</v>
      </c>
    </row>
    <row r="51" spans="1:8" ht="17" x14ac:dyDescent="0.2">
      <c r="A51" s="64">
        <v>50</v>
      </c>
      <c r="B51" s="121"/>
      <c r="C51" s="129">
        <v>121</v>
      </c>
      <c r="D51" s="130">
        <v>23.4</v>
      </c>
      <c r="E51" s="72">
        <f t="shared" si="2"/>
        <v>21.36752136752137</v>
      </c>
      <c r="F51" s="72">
        <f t="shared" si="3"/>
        <v>21.63247863247863</v>
      </c>
      <c r="G51" s="73"/>
      <c r="H51" s="66" t="s">
        <v>284</v>
      </c>
    </row>
    <row r="52" spans="1:8" ht="17" x14ac:dyDescent="0.2">
      <c r="A52" s="64">
        <v>51</v>
      </c>
      <c r="B52" s="121"/>
      <c r="C52" s="129">
        <v>122</v>
      </c>
      <c r="D52" s="130">
        <v>66</v>
      </c>
      <c r="E52" s="72">
        <f t="shared" si="2"/>
        <v>7.5757575757575761</v>
      </c>
      <c r="F52" s="72">
        <f t="shared" si="3"/>
        <v>35.424242424242422</v>
      </c>
      <c r="G52" s="73"/>
      <c r="H52" s="66" t="s">
        <v>284</v>
      </c>
    </row>
    <row r="53" spans="1:8" ht="17" x14ac:dyDescent="0.2">
      <c r="A53" s="64">
        <v>52</v>
      </c>
      <c r="B53" s="121" t="s">
        <v>242</v>
      </c>
      <c r="C53" s="129">
        <v>123</v>
      </c>
      <c r="D53" s="130">
        <v>97.8</v>
      </c>
      <c r="E53" s="72">
        <f t="shared" si="2"/>
        <v>5.112474437627812</v>
      </c>
      <c r="F53" s="72">
        <f t="shared" si="3"/>
        <v>37.88752556237219</v>
      </c>
      <c r="G53" s="73"/>
      <c r="H53" s="66" t="s">
        <v>284</v>
      </c>
    </row>
    <row r="54" spans="1:8" ht="17" x14ac:dyDescent="0.2">
      <c r="A54" s="64">
        <v>53</v>
      </c>
      <c r="B54" s="121"/>
      <c r="C54" s="129">
        <v>124</v>
      </c>
      <c r="D54" s="130">
        <v>167</v>
      </c>
      <c r="E54" s="72">
        <f t="shared" si="2"/>
        <v>2.9940119760479043</v>
      </c>
      <c r="F54" s="72">
        <f t="shared" si="3"/>
        <v>40.005988023952099</v>
      </c>
      <c r="G54" s="73"/>
      <c r="H54" s="66" t="s">
        <v>284</v>
      </c>
    </row>
    <row r="55" spans="1:8" ht="17" x14ac:dyDescent="0.2">
      <c r="A55" s="64">
        <v>54</v>
      </c>
      <c r="B55" s="121"/>
      <c r="C55" s="129">
        <v>125</v>
      </c>
      <c r="D55" s="130">
        <v>124</v>
      </c>
      <c r="E55" s="72">
        <f t="shared" si="2"/>
        <v>4.032258064516129</v>
      </c>
      <c r="F55" s="72">
        <f t="shared" si="3"/>
        <v>38.967741935483872</v>
      </c>
      <c r="G55" s="73"/>
      <c r="H55" s="66" t="s">
        <v>284</v>
      </c>
    </row>
    <row r="56" spans="1:8" ht="17" x14ac:dyDescent="0.2">
      <c r="A56" s="64">
        <v>55</v>
      </c>
      <c r="B56" s="121"/>
      <c r="C56" s="129">
        <v>126</v>
      </c>
      <c r="D56" s="130">
        <v>62.2</v>
      </c>
      <c r="E56" s="72">
        <f t="shared" si="2"/>
        <v>8.0385852090032159</v>
      </c>
      <c r="F56" s="72">
        <f t="shared" si="3"/>
        <v>34.961414790996784</v>
      </c>
      <c r="G56" s="73"/>
      <c r="H56" s="66" t="s">
        <v>284</v>
      </c>
    </row>
    <row r="57" spans="1:8" ht="17" x14ac:dyDescent="0.2">
      <c r="A57" s="64">
        <v>56</v>
      </c>
      <c r="B57" s="122"/>
      <c r="C57" s="129">
        <v>127</v>
      </c>
      <c r="D57" s="130">
        <v>86.4</v>
      </c>
      <c r="E57" s="72">
        <f t="shared" si="2"/>
        <v>5.7870370370370363</v>
      </c>
      <c r="F57" s="72">
        <f t="shared" si="3"/>
        <v>37.212962962962962</v>
      </c>
      <c r="G57" s="74"/>
      <c r="H57" s="66" t="s">
        <v>284</v>
      </c>
    </row>
    <row r="58" spans="1:8" ht="17" x14ac:dyDescent="0.2">
      <c r="A58" s="123">
        <v>57</v>
      </c>
      <c r="B58" s="68"/>
      <c r="C58" s="129">
        <v>128</v>
      </c>
      <c r="D58" s="130">
        <v>92.4</v>
      </c>
      <c r="E58" s="72">
        <f t="shared" si="2"/>
        <v>5.4112554112554108</v>
      </c>
      <c r="F58" s="72">
        <f t="shared" si="3"/>
        <v>37.588744588744589</v>
      </c>
      <c r="G58" s="73"/>
      <c r="H58" s="66" t="s">
        <v>284</v>
      </c>
    </row>
    <row r="59" spans="1:8" ht="17" x14ac:dyDescent="0.2">
      <c r="A59" s="123">
        <v>58</v>
      </c>
      <c r="B59" s="69"/>
      <c r="C59" s="129">
        <v>129</v>
      </c>
      <c r="D59" s="130">
        <v>35.4</v>
      </c>
      <c r="E59" s="72">
        <f t="shared" si="2"/>
        <v>14.124293785310735</v>
      </c>
      <c r="F59" s="72">
        <f t="shared" si="3"/>
        <v>28.875706214689266</v>
      </c>
      <c r="G59" s="73"/>
      <c r="H59" s="66" t="s">
        <v>284</v>
      </c>
    </row>
    <row r="60" spans="1:8" ht="17" x14ac:dyDescent="0.2">
      <c r="A60" s="123">
        <v>59</v>
      </c>
      <c r="B60" s="69"/>
      <c r="C60" s="129">
        <v>130</v>
      </c>
      <c r="D60" s="130">
        <v>50.8</v>
      </c>
      <c r="E60" s="72">
        <f t="shared" si="2"/>
        <v>9.8425196850393704</v>
      </c>
      <c r="F60" s="72">
        <f t="shared" si="3"/>
        <v>33.15748031496063</v>
      </c>
      <c r="G60" s="73"/>
      <c r="H60" s="66" t="s">
        <v>284</v>
      </c>
    </row>
    <row r="61" spans="1:8" ht="17" x14ac:dyDescent="0.2">
      <c r="A61" s="123">
        <v>60</v>
      </c>
      <c r="B61" s="69" t="s">
        <v>243</v>
      </c>
      <c r="C61" s="129">
        <v>131</v>
      </c>
      <c r="D61" s="130">
        <v>28.4</v>
      </c>
      <c r="E61" s="72">
        <f t="shared" si="2"/>
        <v>17.605633802816904</v>
      </c>
      <c r="F61" s="72">
        <f t="shared" si="3"/>
        <v>25.394366197183096</v>
      </c>
      <c r="G61" s="73"/>
      <c r="H61" s="66" t="s">
        <v>284</v>
      </c>
    </row>
    <row r="62" spans="1:8" ht="17" x14ac:dyDescent="0.2">
      <c r="A62" s="123">
        <v>61</v>
      </c>
      <c r="B62" s="69"/>
      <c r="C62" s="131" t="s">
        <v>264</v>
      </c>
      <c r="D62" s="132">
        <v>27.36</v>
      </c>
      <c r="E62" s="72">
        <f t="shared" si="2"/>
        <v>18.274853801169591</v>
      </c>
      <c r="F62" s="72">
        <f t="shared" si="3"/>
        <v>24.725146198830409</v>
      </c>
      <c r="G62" s="73"/>
      <c r="H62" s="66" t="s">
        <v>283</v>
      </c>
    </row>
    <row r="63" spans="1:8" ht="17" x14ac:dyDescent="0.2">
      <c r="A63" s="123">
        <v>62</v>
      </c>
      <c r="B63" s="69"/>
      <c r="C63" s="131" t="s">
        <v>265</v>
      </c>
      <c r="D63" s="132">
        <v>28.8</v>
      </c>
      <c r="E63" s="72">
        <f t="shared" si="2"/>
        <v>17.361111111111111</v>
      </c>
      <c r="F63" s="72">
        <f t="shared" si="3"/>
        <v>25.638888888888889</v>
      </c>
      <c r="G63" s="73"/>
      <c r="H63" s="66" t="s">
        <v>283</v>
      </c>
    </row>
    <row r="64" spans="1:8" ht="17" x14ac:dyDescent="0.2">
      <c r="A64" s="123">
        <v>63</v>
      </c>
      <c r="B64" s="69"/>
      <c r="C64" s="131" t="s">
        <v>266</v>
      </c>
      <c r="D64" s="132">
        <v>85.8</v>
      </c>
      <c r="E64" s="72">
        <f t="shared" si="2"/>
        <v>5.8275058275058278</v>
      </c>
      <c r="F64" s="72">
        <f t="shared" si="3"/>
        <v>37.172494172494169</v>
      </c>
      <c r="G64" s="73"/>
      <c r="H64" s="66" t="s">
        <v>283</v>
      </c>
    </row>
    <row r="65" spans="1:8" ht="17" x14ac:dyDescent="0.2">
      <c r="A65" s="123">
        <v>64</v>
      </c>
      <c r="B65" s="70"/>
      <c r="C65" s="131" t="s">
        <v>267</v>
      </c>
      <c r="D65" s="132">
        <v>72.599999999999994</v>
      </c>
      <c r="E65" s="72">
        <f t="shared" si="2"/>
        <v>6.8870523415977969</v>
      </c>
      <c r="F65" s="72">
        <f t="shared" si="3"/>
        <v>36.112947658402206</v>
      </c>
      <c r="G65" s="73"/>
      <c r="H65" s="66" t="s">
        <v>283</v>
      </c>
    </row>
    <row r="66" spans="1:8" ht="17" x14ac:dyDescent="0.2">
      <c r="A66" s="64">
        <v>65</v>
      </c>
      <c r="B66" s="120"/>
      <c r="C66" s="131" t="s">
        <v>268</v>
      </c>
      <c r="D66" s="132">
        <v>112.8</v>
      </c>
      <c r="E66" s="72">
        <f t="shared" ref="E66:E97" si="4">500/D66</f>
        <v>4.4326241134751774</v>
      </c>
      <c r="F66" s="72">
        <f t="shared" ref="F66:F97" si="5">43-E66</f>
        <v>38.567375886524822</v>
      </c>
      <c r="G66" s="73"/>
      <c r="H66" s="66" t="s">
        <v>283</v>
      </c>
    </row>
    <row r="67" spans="1:8" ht="17" x14ac:dyDescent="0.2">
      <c r="A67" s="64">
        <v>66</v>
      </c>
      <c r="B67" s="121"/>
      <c r="C67" s="131" t="s">
        <v>269</v>
      </c>
      <c r="D67" s="132">
        <v>116.4</v>
      </c>
      <c r="E67" s="72">
        <f t="shared" si="4"/>
        <v>4.2955326460481098</v>
      </c>
      <c r="F67" s="72">
        <f t="shared" si="5"/>
        <v>38.704467353951891</v>
      </c>
      <c r="G67" s="73"/>
      <c r="H67" s="66" t="s">
        <v>283</v>
      </c>
    </row>
    <row r="68" spans="1:8" ht="17" x14ac:dyDescent="0.2">
      <c r="A68" s="64">
        <v>67</v>
      </c>
      <c r="B68" s="121"/>
      <c r="C68" s="131" t="s">
        <v>270</v>
      </c>
      <c r="D68" s="132">
        <v>140.4</v>
      </c>
      <c r="E68" s="72">
        <f t="shared" si="4"/>
        <v>3.5612535612535612</v>
      </c>
      <c r="F68" s="72">
        <f t="shared" si="5"/>
        <v>39.438746438746442</v>
      </c>
      <c r="G68" s="73"/>
      <c r="H68" s="66" t="s">
        <v>283</v>
      </c>
    </row>
    <row r="69" spans="1:8" ht="17" x14ac:dyDescent="0.2">
      <c r="A69" s="64">
        <v>68</v>
      </c>
      <c r="B69" s="121" t="s">
        <v>244</v>
      </c>
      <c r="C69" s="131" t="s">
        <v>271</v>
      </c>
      <c r="D69" s="132">
        <v>130.80000000000001</v>
      </c>
      <c r="E69" s="72">
        <f t="shared" si="4"/>
        <v>3.8226299694189598</v>
      </c>
      <c r="F69" s="72">
        <f t="shared" si="5"/>
        <v>39.177370030581038</v>
      </c>
      <c r="G69" s="73"/>
      <c r="H69" s="66" t="s">
        <v>283</v>
      </c>
    </row>
    <row r="70" spans="1:8" ht="17" x14ac:dyDescent="0.2">
      <c r="A70" s="64">
        <v>69</v>
      </c>
      <c r="B70" s="121"/>
      <c r="C70" s="131" t="s">
        <v>272</v>
      </c>
      <c r="D70" s="132">
        <v>16.367999999999999</v>
      </c>
      <c r="E70" s="72">
        <f t="shared" si="4"/>
        <v>30.547409579667647</v>
      </c>
      <c r="F70" s="72">
        <f t="shared" si="5"/>
        <v>12.452590420332353</v>
      </c>
      <c r="G70" s="128">
        <v>409.2</v>
      </c>
      <c r="H70" s="66" t="s">
        <v>283</v>
      </c>
    </row>
    <row r="71" spans="1:8" ht="17" x14ac:dyDescent="0.2">
      <c r="A71" s="64">
        <v>70</v>
      </c>
      <c r="B71" s="121"/>
      <c r="C71" s="131" t="s">
        <v>273</v>
      </c>
      <c r="D71" s="132">
        <v>17.712</v>
      </c>
      <c r="E71" s="72">
        <f t="shared" si="4"/>
        <v>28.22944896115628</v>
      </c>
      <c r="F71" s="72">
        <f t="shared" si="5"/>
        <v>14.77055103884372</v>
      </c>
      <c r="G71" s="128">
        <v>442.8</v>
      </c>
      <c r="H71" s="66" t="s">
        <v>283</v>
      </c>
    </row>
    <row r="72" spans="1:8" ht="17" x14ac:dyDescent="0.2">
      <c r="A72" s="64">
        <v>71</v>
      </c>
      <c r="B72" s="121"/>
      <c r="C72" s="131" t="s">
        <v>274</v>
      </c>
      <c r="D72" s="132">
        <v>19.007999999999999</v>
      </c>
      <c r="E72" s="72">
        <f t="shared" si="4"/>
        <v>26.304713804713806</v>
      </c>
      <c r="F72" s="72">
        <f t="shared" si="5"/>
        <v>16.695286195286194</v>
      </c>
      <c r="G72" s="128">
        <v>475.2</v>
      </c>
      <c r="H72" s="66" t="s">
        <v>283</v>
      </c>
    </row>
    <row r="73" spans="1:8" ht="17" x14ac:dyDescent="0.2">
      <c r="A73" s="64">
        <v>72</v>
      </c>
      <c r="B73" s="122"/>
      <c r="C73" s="131" t="s">
        <v>281</v>
      </c>
      <c r="D73" s="132">
        <v>14.112</v>
      </c>
      <c r="E73" s="72">
        <f t="shared" si="4"/>
        <v>35.430839002267575</v>
      </c>
      <c r="F73" s="72">
        <f t="shared" si="5"/>
        <v>7.5691609977324248</v>
      </c>
      <c r="G73" s="128">
        <v>352.8</v>
      </c>
      <c r="H73" s="66" t="s">
        <v>283</v>
      </c>
    </row>
    <row r="74" spans="1:8" ht="17" x14ac:dyDescent="0.2">
      <c r="A74" s="123">
        <v>73</v>
      </c>
      <c r="B74" s="68"/>
      <c r="C74" s="131" t="s">
        <v>275</v>
      </c>
      <c r="D74" s="132">
        <v>12.384</v>
      </c>
      <c r="E74" s="72">
        <f t="shared" si="4"/>
        <v>40.374677002583979</v>
      </c>
      <c r="F74" s="72">
        <f t="shared" si="5"/>
        <v>2.6253229974160206</v>
      </c>
      <c r="G74" s="128">
        <v>309.60000000000002</v>
      </c>
      <c r="H74" s="66" t="s">
        <v>283</v>
      </c>
    </row>
    <row r="75" spans="1:8" ht="17" x14ac:dyDescent="0.2">
      <c r="A75" s="123">
        <v>74</v>
      </c>
      <c r="B75" s="69"/>
      <c r="C75" s="131" t="s">
        <v>276</v>
      </c>
      <c r="D75" s="132">
        <v>25.92</v>
      </c>
      <c r="E75" s="72">
        <f t="shared" si="4"/>
        <v>19.290123456790123</v>
      </c>
      <c r="F75" s="72">
        <f t="shared" si="5"/>
        <v>23.709876543209877</v>
      </c>
      <c r="G75" s="73"/>
      <c r="H75" s="66" t="s">
        <v>283</v>
      </c>
    </row>
    <row r="76" spans="1:8" ht="17" x14ac:dyDescent="0.2">
      <c r="A76" s="123">
        <v>75</v>
      </c>
      <c r="B76" s="69"/>
      <c r="C76" s="131" t="s">
        <v>277</v>
      </c>
      <c r="D76" s="132">
        <v>21.167999999999999</v>
      </c>
      <c r="E76" s="72">
        <f t="shared" si="4"/>
        <v>23.620559334845051</v>
      </c>
      <c r="F76" s="72">
        <f t="shared" si="5"/>
        <v>19.379440665154949</v>
      </c>
      <c r="G76" s="73"/>
      <c r="H76" s="66" t="s">
        <v>283</v>
      </c>
    </row>
    <row r="77" spans="1:8" ht="17" x14ac:dyDescent="0.2">
      <c r="A77" s="123">
        <v>76</v>
      </c>
      <c r="B77" s="69" t="s">
        <v>245</v>
      </c>
      <c r="C77" s="131" t="s">
        <v>278</v>
      </c>
      <c r="D77" s="132">
        <v>21.12</v>
      </c>
      <c r="E77" s="72">
        <f t="shared" si="4"/>
        <v>23.674242424242422</v>
      </c>
      <c r="F77" s="72">
        <f t="shared" si="5"/>
        <v>19.325757575757578</v>
      </c>
      <c r="G77" s="73"/>
      <c r="H77" s="66" t="s">
        <v>283</v>
      </c>
    </row>
    <row r="78" spans="1:8" ht="17" x14ac:dyDescent="0.2">
      <c r="A78" s="123">
        <v>77</v>
      </c>
      <c r="B78" s="69"/>
      <c r="C78" s="131" t="s">
        <v>279</v>
      </c>
      <c r="D78" s="132">
        <v>198</v>
      </c>
      <c r="E78" s="72">
        <f t="shared" si="4"/>
        <v>2.5252525252525251</v>
      </c>
      <c r="F78" s="72">
        <f t="shared" si="5"/>
        <v>40.474747474747474</v>
      </c>
      <c r="G78" s="73"/>
      <c r="H78" s="66" t="s">
        <v>283</v>
      </c>
    </row>
    <row r="79" spans="1:8" ht="17" x14ac:dyDescent="0.2">
      <c r="A79" s="123">
        <v>78</v>
      </c>
      <c r="B79" s="69"/>
      <c r="C79" s="131" t="s">
        <v>280</v>
      </c>
      <c r="D79" s="132">
        <v>103.2</v>
      </c>
      <c r="E79" s="72">
        <f t="shared" si="4"/>
        <v>4.8449612403100772</v>
      </c>
      <c r="F79" s="72">
        <f t="shared" si="5"/>
        <v>38.155038759689923</v>
      </c>
      <c r="G79" s="73"/>
      <c r="H79" s="66" t="s">
        <v>283</v>
      </c>
    </row>
    <row r="80" spans="1:8" ht="17" x14ac:dyDescent="0.2">
      <c r="A80" s="123">
        <v>79</v>
      </c>
      <c r="B80" s="69"/>
      <c r="C80" s="131" t="s">
        <v>264</v>
      </c>
      <c r="D80" s="132">
        <v>27.36</v>
      </c>
      <c r="E80" s="72">
        <f t="shared" si="4"/>
        <v>18.274853801169591</v>
      </c>
      <c r="F80" s="72">
        <f t="shared" si="5"/>
        <v>24.725146198830409</v>
      </c>
      <c r="G80" s="73"/>
      <c r="H80" s="66" t="s">
        <v>284</v>
      </c>
    </row>
    <row r="81" spans="1:8" ht="17" x14ac:dyDescent="0.2">
      <c r="A81" s="123">
        <v>80</v>
      </c>
      <c r="B81" s="70"/>
      <c r="C81" s="131" t="s">
        <v>265</v>
      </c>
      <c r="D81" s="132">
        <v>28.8</v>
      </c>
      <c r="E81" s="72">
        <f t="shared" si="4"/>
        <v>17.361111111111111</v>
      </c>
      <c r="F81" s="72">
        <f t="shared" si="5"/>
        <v>25.638888888888889</v>
      </c>
      <c r="G81" s="73"/>
      <c r="H81" s="66" t="s">
        <v>284</v>
      </c>
    </row>
    <row r="82" spans="1:8" ht="17" x14ac:dyDescent="0.2">
      <c r="A82" s="64">
        <v>81</v>
      </c>
      <c r="B82" s="120"/>
      <c r="C82" s="131" t="s">
        <v>266</v>
      </c>
      <c r="D82" s="132">
        <v>85.8</v>
      </c>
      <c r="E82" s="72">
        <f t="shared" si="4"/>
        <v>5.8275058275058278</v>
      </c>
      <c r="F82" s="72">
        <f t="shared" si="5"/>
        <v>37.172494172494169</v>
      </c>
      <c r="G82" s="73"/>
      <c r="H82" s="66" t="s">
        <v>284</v>
      </c>
    </row>
    <row r="83" spans="1:8" ht="17" x14ac:dyDescent="0.2">
      <c r="A83" s="64">
        <v>82</v>
      </c>
      <c r="B83" s="121"/>
      <c r="C83" s="131" t="s">
        <v>267</v>
      </c>
      <c r="D83" s="132">
        <v>72.599999999999994</v>
      </c>
      <c r="E83" s="72">
        <f t="shared" si="4"/>
        <v>6.8870523415977969</v>
      </c>
      <c r="F83" s="72">
        <f t="shared" si="5"/>
        <v>36.112947658402206</v>
      </c>
      <c r="G83" s="73"/>
      <c r="H83" s="66" t="s">
        <v>284</v>
      </c>
    </row>
    <row r="84" spans="1:8" ht="17" x14ac:dyDescent="0.2">
      <c r="A84" s="64">
        <v>83</v>
      </c>
      <c r="B84" s="121"/>
      <c r="C84" s="131" t="s">
        <v>268</v>
      </c>
      <c r="D84" s="132">
        <v>112.8</v>
      </c>
      <c r="E84" s="72">
        <f t="shared" si="4"/>
        <v>4.4326241134751774</v>
      </c>
      <c r="F84" s="72">
        <f t="shared" si="5"/>
        <v>38.567375886524822</v>
      </c>
      <c r="G84" s="73"/>
      <c r="H84" s="66" t="s">
        <v>284</v>
      </c>
    </row>
    <row r="85" spans="1:8" ht="17" x14ac:dyDescent="0.2">
      <c r="A85" s="64">
        <v>84</v>
      </c>
      <c r="B85" s="121" t="s">
        <v>246</v>
      </c>
      <c r="C85" s="131" t="s">
        <v>269</v>
      </c>
      <c r="D85" s="132">
        <v>116.4</v>
      </c>
      <c r="E85" s="72">
        <f t="shared" si="4"/>
        <v>4.2955326460481098</v>
      </c>
      <c r="F85" s="72">
        <f t="shared" si="5"/>
        <v>38.704467353951891</v>
      </c>
      <c r="G85" s="73"/>
      <c r="H85" s="66" t="s">
        <v>284</v>
      </c>
    </row>
    <row r="86" spans="1:8" ht="17" x14ac:dyDescent="0.2">
      <c r="A86" s="64">
        <v>85</v>
      </c>
      <c r="B86" s="121"/>
      <c r="C86" s="131" t="s">
        <v>270</v>
      </c>
      <c r="D86" s="132">
        <v>140.4</v>
      </c>
      <c r="E86" s="72">
        <f t="shared" si="4"/>
        <v>3.5612535612535612</v>
      </c>
      <c r="F86" s="72">
        <f t="shared" si="5"/>
        <v>39.438746438746442</v>
      </c>
      <c r="G86" s="73"/>
      <c r="H86" s="66" t="s">
        <v>284</v>
      </c>
    </row>
    <row r="87" spans="1:8" ht="17" x14ac:dyDescent="0.2">
      <c r="A87" s="64">
        <v>86</v>
      </c>
      <c r="B87" s="121"/>
      <c r="C87" s="131" t="s">
        <v>271</v>
      </c>
      <c r="D87" s="132">
        <v>130.80000000000001</v>
      </c>
      <c r="E87" s="72">
        <f t="shared" si="4"/>
        <v>3.8226299694189598</v>
      </c>
      <c r="F87" s="72">
        <f t="shared" si="5"/>
        <v>39.177370030581038</v>
      </c>
      <c r="G87" s="73"/>
      <c r="H87" s="66" t="s">
        <v>284</v>
      </c>
    </row>
    <row r="88" spans="1:8" ht="17" x14ac:dyDescent="0.2">
      <c r="A88" s="64">
        <v>87</v>
      </c>
      <c r="B88" s="121"/>
      <c r="C88" s="131" t="s">
        <v>272</v>
      </c>
      <c r="D88" s="132">
        <v>16.367999999999999</v>
      </c>
      <c r="E88" s="72">
        <f t="shared" si="4"/>
        <v>30.547409579667647</v>
      </c>
      <c r="F88" s="72">
        <f t="shared" si="5"/>
        <v>12.452590420332353</v>
      </c>
      <c r="G88" s="128">
        <v>409.2</v>
      </c>
      <c r="H88" s="66" t="s">
        <v>284</v>
      </c>
    </row>
    <row r="89" spans="1:8" ht="17" x14ac:dyDescent="0.2">
      <c r="A89" s="64">
        <v>88</v>
      </c>
      <c r="B89" s="122"/>
      <c r="C89" s="131" t="s">
        <v>273</v>
      </c>
      <c r="D89" s="132">
        <v>17.712</v>
      </c>
      <c r="E89" s="72">
        <f t="shared" si="4"/>
        <v>28.22944896115628</v>
      </c>
      <c r="F89" s="72">
        <f t="shared" si="5"/>
        <v>14.77055103884372</v>
      </c>
      <c r="G89" s="128">
        <v>442.8</v>
      </c>
      <c r="H89" s="66" t="s">
        <v>284</v>
      </c>
    </row>
    <row r="90" spans="1:8" ht="17" x14ac:dyDescent="0.2">
      <c r="A90" s="123">
        <v>89</v>
      </c>
      <c r="B90" s="68"/>
      <c r="C90" s="131" t="s">
        <v>274</v>
      </c>
      <c r="D90" s="132">
        <v>19.007999999999999</v>
      </c>
      <c r="E90" s="72">
        <f t="shared" si="4"/>
        <v>26.304713804713806</v>
      </c>
      <c r="F90" s="72">
        <f t="shared" si="5"/>
        <v>16.695286195286194</v>
      </c>
      <c r="G90" s="128">
        <v>475.2</v>
      </c>
      <c r="H90" s="66" t="s">
        <v>284</v>
      </c>
    </row>
    <row r="91" spans="1:8" ht="17" x14ac:dyDescent="0.2">
      <c r="A91" s="123">
        <v>90</v>
      </c>
      <c r="B91" s="69"/>
      <c r="C91" s="131" t="s">
        <v>281</v>
      </c>
      <c r="D91" s="132">
        <v>14.112</v>
      </c>
      <c r="E91" s="72">
        <f t="shared" si="4"/>
        <v>35.430839002267575</v>
      </c>
      <c r="F91" s="72">
        <f t="shared" si="5"/>
        <v>7.5691609977324248</v>
      </c>
      <c r="G91" s="128">
        <v>352.8</v>
      </c>
      <c r="H91" s="66" t="s">
        <v>284</v>
      </c>
    </row>
    <row r="92" spans="1:8" ht="17" x14ac:dyDescent="0.2">
      <c r="A92" s="123">
        <v>91</v>
      </c>
      <c r="B92" s="69"/>
      <c r="C92" s="131" t="s">
        <v>275</v>
      </c>
      <c r="D92" s="132">
        <v>12.384</v>
      </c>
      <c r="E92" s="72">
        <f t="shared" si="4"/>
        <v>40.374677002583979</v>
      </c>
      <c r="F92" s="72">
        <f t="shared" si="5"/>
        <v>2.6253229974160206</v>
      </c>
      <c r="G92" s="128">
        <v>309.60000000000002</v>
      </c>
      <c r="H92" s="66" t="s">
        <v>284</v>
      </c>
    </row>
    <row r="93" spans="1:8" ht="17" x14ac:dyDescent="0.2">
      <c r="A93" s="123">
        <v>92</v>
      </c>
      <c r="B93" s="69" t="s">
        <v>247</v>
      </c>
      <c r="C93" s="131" t="s">
        <v>276</v>
      </c>
      <c r="D93" s="132">
        <v>25.92</v>
      </c>
      <c r="E93" s="72">
        <f t="shared" si="4"/>
        <v>19.290123456790123</v>
      </c>
      <c r="F93" s="72">
        <f t="shared" si="5"/>
        <v>23.709876543209877</v>
      </c>
      <c r="G93" s="73"/>
      <c r="H93" s="66" t="s">
        <v>284</v>
      </c>
    </row>
    <row r="94" spans="1:8" ht="17" x14ac:dyDescent="0.2">
      <c r="A94" s="123">
        <v>93</v>
      </c>
      <c r="B94" s="69"/>
      <c r="C94" s="131" t="s">
        <v>277</v>
      </c>
      <c r="D94" s="132">
        <v>21.167999999999999</v>
      </c>
      <c r="E94" s="72">
        <f t="shared" si="4"/>
        <v>23.620559334845051</v>
      </c>
      <c r="F94" s="72">
        <f t="shared" si="5"/>
        <v>19.379440665154949</v>
      </c>
      <c r="G94" s="73"/>
      <c r="H94" s="66" t="s">
        <v>284</v>
      </c>
    </row>
    <row r="95" spans="1:8" ht="17" x14ac:dyDescent="0.2">
      <c r="A95" s="123">
        <v>94</v>
      </c>
      <c r="B95" s="69"/>
      <c r="C95" s="131" t="s">
        <v>278</v>
      </c>
      <c r="D95" s="132">
        <v>21.12</v>
      </c>
      <c r="E95" s="72">
        <f t="shared" si="4"/>
        <v>23.674242424242422</v>
      </c>
      <c r="F95" s="72">
        <f t="shared" si="5"/>
        <v>19.325757575757578</v>
      </c>
      <c r="G95" s="73"/>
      <c r="H95" s="66" t="s">
        <v>284</v>
      </c>
    </row>
    <row r="96" spans="1:8" ht="17" x14ac:dyDescent="0.2">
      <c r="A96" s="123">
        <v>95</v>
      </c>
      <c r="B96" s="69"/>
      <c r="C96" s="131" t="s">
        <v>279</v>
      </c>
      <c r="D96" s="132">
        <v>198</v>
      </c>
      <c r="E96" s="72">
        <f t="shared" si="4"/>
        <v>2.5252525252525251</v>
      </c>
      <c r="F96" s="72">
        <f t="shared" si="5"/>
        <v>40.474747474747474</v>
      </c>
      <c r="G96" s="73"/>
      <c r="H96" s="66" t="s">
        <v>284</v>
      </c>
    </row>
    <row r="97" spans="1:8" ht="17" x14ac:dyDescent="0.2">
      <c r="A97" s="123">
        <v>96</v>
      </c>
      <c r="B97" s="70"/>
      <c r="C97" s="131" t="s">
        <v>280</v>
      </c>
      <c r="D97" s="132">
        <v>103.2</v>
      </c>
      <c r="E97" s="72">
        <f t="shared" si="4"/>
        <v>4.8449612403100772</v>
      </c>
      <c r="F97" s="72">
        <f t="shared" si="5"/>
        <v>38.155038759689923</v>
      </c>
      <c r="G97" s="73"/>
      <c r="H97" s="66" t="s">
        <v>284</v>
      </c>
    </row>
  </sheetData>
  <sheetProtection sort="0"/>
  <sortState ref="C2:F97">
    <sortCondition ref="C2:C97"/>
  </sortState>
  <phoneticPr fontId="6" type="noConversion"/>
  <pageMargins left="0.75" right="0.75" top="1" bottom="1" header="0.5" footer="0.5"/>
  <pageSetup scale="70" fitToHeight="2" orientation="portrait" horizontalDpi="4294967292" verticalDpi="429496729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topLeftCell="A91" workbookViewId="0">
      <selection activeCell="M36" sqref="M36"/>
    </sheetView>
  </sheetViews>
  <sheetFormatPr baseColWidth="10" defaultRowHeight="16" x14ac:dyDescent="0.2"/>
  <cols>
    <col min="2" max="2" width="10.83203125" customWidth="1"/>
    <col min="3" max="3" width="4.5" style="112" bestFit="1" customWidth="1"/>
    <col min="4" max="4" width="21" bestFit="1" customWidth="1"/>
    <col min="5" max="5" width="13.1640625" bestFit="1" customWidth="1"/>
    <col min="8" max="8" width="12.6640625" bestFit="1" customWidth="1"/>
    <col min="18" max="18" width="24" bestFit="1" customWidth="1"/>
    <col min="19" max="19" width="14.33203125" bestFit="1" customWidth="1"/>
    <col min="23" max="23" width="12.5" bestFit="1" customWidth="1"/>
    <col min="24" max="24" width="21" bestFit="1" customWidth="1"/>
    <col min="25" max="25" width="13.1640625" bestFit="1" customWidth="1"/>
    <col min="26" max="26" width="21" bestFit="1" customWidth="1"/>
  </cols>
  <sheetData>
    <row r="1" spans="1:15" x14ac:dyDescent="0.2">
      <c r="B1" s="102" t="s">
        <v>235</v>
      </c>
      <c r="C1" s="102" t="s">
        <v>256</v>
      </c>
      <c r="D1" s="103" t="s">
        <v>260</v>
      </c>
      <c r="E1" s="103" t="s">
        <v>261</v>
      </c>
      <c r="F1" s="103" t="s">
        <v>228</v>
      </c>
      <c r="G1" s="103" t="s">
        <v>227</v>
      </c>
      <c r="H1" s="104" t="s">
        <v>229</v>
      </c>
      <c r="I1" s="134" t="s">
        <v>289</v>
      </c>
    </row>
    <row r="2" spans="1:15" x14ac:dyDescent="0.2">
      <c r="A2" s="64">
        <v>1</v>
      </c>
      <c r="B2" s="120"/>
      <c r="C2" s="120" t="s">
        <v>7</v>
      </c>
      <c r="D2" s="120"/>
      <c r="E2" s="120"/>
      <c r="F2" s="124" t="str">
        <f>'4_Ligation'!B90</f>
        <v>Ae-B-1</v>
      </c>
      <c r="G2" s="124" t="s">
        <v>47</v>
      </c>
      <c r="H2" s="124" t="s">
        <v>152</v>
      </c>
      <c r="I2" s="64" t="str">
        <f>'3_Sample_Order_post_digest'!F22</f>
        <v>PstI-HpaII</v>
      </c>
    </row>
    <row r="3" spans="1:15" x14ac:dyDescent="0.2">
      <c r="A3" s="64">
        <v>2</v>
      </c>
      <c r="B3" s="121"/>
      <c r="C3" s="121" t="s">
        <v>6</v>
      </c>
      <c r="D3" s="121"/>
      <c r="E3" s="121"/>
      <c r="F3" s="124" t="str">
        <f>'4_Ligation'!B91</f>
        <v>Ae-B-1</v>
      </c>
      <c r="G3" s="124" t="s">
        <v>50</v>
      </c>
      <c r="H3" s="124" t="s">
        <v>152</v>
      </c>
      <c r="I3" s="64" t="str">
        <f>'3_Sample_Order_post_digest'!F23</f>
        <v>PstI-MspI</v>
      </c>
      <c r="K3" t="s">
        <v>230</v>
      </c>
      <c r="N3" t="s">
        <v>234</v>
      </c>
    </row>
    <row r="4" spans="1:15" x14ac:dyDescent="0.2">
      <c r="A4" s="64">
        <v>3</v>
      </c>
      <c r="B4" s="121"/>
      <c r="C4" s="121" t="s">
        <v>5</v>
      </c>
      <c r="D4" s="121"/>
      <c r="E4" s="121"/>
      <c r="F4" s="124" t="str">
        <f>'4_Ligation'!B92</f>
        <v>Ae-B-2</v>
      </c>
      <c r="G4" s="124" t="s">
        <v>43</v>
      </c>
      <c r="H4" s="124" t="s">
        <v>152</v>
      </c>
      <c r="I4" s="64" t="str">
        <f>'3_Sample_Order_post_digest'!F8</f>
        <v>PstI-HpaII</v>
      </c>
      <c r="K4" s="104" t="s">
        <v>231</v>
      </c>
      <c r="L4" s="104" t="s">
        <v>232</v>
      </c>
      <c r="N4" s="104" t="s">
        <v>233</v>
      </c>
      <c r="O4" s="104" t="s">
        <v>232</v>
      </c>
    </row>
    <row r="5" spans="1:15" x14ac:dyDescent="0.2">
      <c r="A5" s="64">
        <v>4</v>
      </c>
      <c r="B5" s="121" t="s">
        <v>236</v>
      </c>
      <c r="C5" s="121" t="s">
        <v>4</v>
      </c>
      <c r="D5" s="121">
        <f>'5_Size-Selection'!C5</f>
        <v>0.36699999999999999</v>
      </c>
      <c r="E5" s="126">
        <f>'6_PCR Illumina_Indexes'!W46</f>
        <v>7.73</v>
      </c>
      <c r="F5" s="124" t="str">
        <f>'4_Ligation'!B93</f>
        <v>Ae-B-2</v>
      </c>
      <c r="G5" s="124" t="s">
        <v>44</v>
      </c>
      <c r="H5" s="124" t="s">
        <v>152</v>
      </c>
      <c r="I5" s="64" t="str">
        <f>'3_Sample_Order_post_digest'!F9</f>
        <v>PstI-MspI</v>
      </c>
      <c r="K5" s="64">
        <v>1</v>
      </c>
      <c r="L5" s="64" t="s">
        <v>47</v>
      </c>
      <c r="N5" s="65">
        <v>1</v>
      </c>
      <c r="O5" s="64" t="s">
        <v>152</v>
      </c>
    </row>
    <row r="6" spans="1:15" x14ac:dyDescent="0.2">
      <c r="A6" s="64">
        <v>5</v>
      </c>
      <c r="B6" s="121"/>
      <c r="C6" s="121" t="s">
        <v>3</v>
      </c>
      <c r="D6" s="121"/>
      <c r="E6" s="121"/>
      <c r="F6" s="124" t="str">
        <f>'4_Ligation'!B94</f>
        <v>Ae-B-3</v>
      </c>
      <c r="G6" s="124" t="s">
        <v>48</v>
      </c>
      <c r="H6" s="124" t="s">
        <v>152</v>
      </c>
      <c r="I6" s="64" t="str">
        <f>'3_Sample_Order_post_digest'!F24</f>
        <v>PstI-MspI</v>
      </c>
      <c r="K6" s="64">
        <v>2</v>
      </c>
      <c r="L6" s="64" t="s">
        <v>50</v>
      </c>
      <c r="N6" s="64">
        <v>2</v>
      </c>
      <c r="O6" s="64" t="s">
        <v>154</v>
      </c>
    </row>
    <row r="7" spans="1:15" x14ac:dyDescent="0.2">
      <c r="A7" s="64">
        <v>6</v>
      </c>
      <c r="B7" s="121"/>
      <c r="C7" s="121" t="s">
        <v>2</v>
      </c>
      <c r="D7" s="121"/>
      <c r="E7" s="121"/>
      <c r="F7" s="124" t="str">
        <f>'4_Ligation'!B95</f>
        <v>Ae-G-2</v>
      </c>
      <c r="G7" s="124" t="s">
        <v>46</v>
      </c>
      <c r="H7" s="124" t="s">
        <v>152</v>
      </c>
      <c r="I7" s="64" t="str">
        <f>'3_Sample_Order_post_digest'!F12</f>
        <v>PstI-HpaII</v>
      </c>
      <c r="K7" s="64">
        <v>3</v>
      </c>
      <c r="L7" s="64" t="s">
        <v>43</v>
      </c>
      <c r="N7" s="64">
        <v>3</v>
      </c>
      <c r="O7" s="64" t="s">
        <v>156</v>
      </c>
    </row>
    <row r="8" spans="1:15" x14ac:dyDescent="0.2">
      <c r="A8" s="64">
        <v>7</v>
      </c>
      <c r="B8" s="121"/>
      <c r="C8" s="121" t="s">
        <v>1</v>
      </c>
      <c r="D8" s="121"/>
      <c r="E8" s="121"/>
      <c r="F8" s="124" t="str">
        <f>'4_Ligation'!B96</f>
        <v>Ae-B-3</v>
      </c>
      <c r="G8" s="124" t="s">
        <v>45</v>
      </c>
      <c r="H8" s="124" t="s">
        <v>152</v>
      </c>
      <c r="I8" s="64" t="str">
        <f>'3_Sample_Order_post_digest'!F25</f>
        <v>PstI-HpaII</v>
      </c>
      <c r="K8" s="64">
        <v>4</v>
      </c>
      <c r="L8" s="64" t="s">
        <v>44</v>
      </c>
      <c r="N8" s="64">
        <v>4</v>
      </c>
      <c r="O8" s="64" t="s">
        <v>157</v>
      </c>
    </row>
    <row r="9" spans="1:15" x14ac:dyDescent="0.2">
      <c r="A9" s="64">
        <v>8</v>
      </c>
      <c r="B9" s="122"/>
      <c r="C9" s="122" t="s">
        <v>0</v>
      </c>
      <c r="D9" s="122"/>
      <c r="E9" s="122"/>
      <c r="F9" s="124" t="str">
        <f>'4_Ligation'!B97</f>
        <v>pa18-16</v>
      </c>
      <c r="G9" s="124" t="s">
        <v>49</v>
      </c>
      <c r="H9" s="124" t="s">
        <v>152</v>
      </c>
      <c r="I9" s="64" t="str">
        <f>'3_Sample_Order_post_digest'!F42</f>
        <v>PstI-MspI</v>
      </c>
      <c r="K9" s="64">
        <v>5</v>
      </c>
      <c r="L9" s="64" t="s">
        <v>48</v>
      </c>
      <c r="N9" s="64">
        <v>5</v>
      </c>
      <c r="O9" s="64" t="s">
        <v>159</v>
      </c>
    </row>
    <row r="10" spans="1:15" x14ac:dyDescent="0.2">
      <c r="A10" s="123">
        <v>9</v>
      </c>
      <c r="B10" s="68"/>
      <c r="C10" s="68" t="s">
        <v>7</v>
      </c>
      <c r="D10" s="68"/>
      <c r="E10" s="68"/>
      <c r="F10" s="125" t="str">
        <f>'4_Ligation'!F90</f>
        <v>pa5-16</v>
      </c>
      <c r="G10" s="125" t="s">
        <v>47</v>
      </c>
      <c r="H10" s="125" t="s">
        <v>154</v>
      </c>
      <c r="I10" s="123" t="str">
        <f>'3_Sample_Order_post_digest'!F10</f>
        <v>PstI-MspI</v>
      </c>
      <c r="K10" s="64">
        <v>6</v>
      </c>
      <c r="L10" s="64" t="s">
        <v>46</v>
      </c>
      <c r="N10" s="64">
        <v>6</v>
      </c>
      <c r="O10" s="64" t="s">
        <v>161</v>
      </c>
    </row>
    <row r="11" spans="1:15" x14ac:dyDescent="0.2">
      <c r="A11" s="123">
        <v>10</v>
      </c>
      <c r="B11" s="69"/>
      <c r="C11" s="69" t="s">
        <v>6</v>
      </c>
      <c r="D11" s="69"/>
      <c r="E11" s="69"/>
      <c r="F11" s="125" t="str">
        <f>'4_Ligation'!F91</f>
        <v>pa5h-16</v>
      </c>
      <c r="G11" s="125" t="s">
        <v>50</v>
      </c>
      <c r="H11" s="125" t="s">
        <v>154</v>
      </c>
      <c r="I11" s="123" t="str">
        <f>'3_Sample_Order_post_digest'!F66</f>
        <v>PstI-HpaII</v>
      </c>
      <c r="K11" s="64">
        <v>7</v>
      </c>
      <c r="L11" s="64" t="s">
        <v>45</v>
      </c>
      <c r="N11" s="64">
        <v>7</v>
      </c>
      <c r="O11" s="64" t="s">
        <v>163</v>
      </c>
    </row>
    <row r="12" spans="1:15" x14ac:dyDescent="0.2">
      <c r="A12" s="123">
        <v>11</v>
      </c>
      <c r="B12" s="69"/>
      <c r="C12" s="69" t="s">
        <v>5</v>
      </c>
      <c r="D12" s="69"/>
      <c r="E12" s="69"/>
      <c r="F12" s="125" t="str">
        <f>'4_Ligation'!F92</f>
        <v>pa5h-16</v>
      </c>
      <c r="G12" s="125" t="s">
        <v>43</v>
      </c>
      <c r="H12" s="125" t="s">
        <v>154</v>
      </c>
      <c r="I12" s="123" t="str">
        <f>'3_Sample_Order_post_digest'!F11</f>
        <v>PstI-HpaII</v>
      </c>
      <c r="K12" s="64">
        <v>8</v>
      </c>
      <c r="L12" s="64" t="s">
        <v>49</v>
      </c>
      <c r="N12" s="64">
        <v>8</v>
      </c>
      <c r="O12" s="64" t="s">
        <v>165</v>
      </c>
    </row>
    <row r="13" spans="1:15" x14ac:dyDescent="0.2">
      <c r="A13" s="123">
        <v>12</v>
      </c>
      <c r="B13" s="69" t="s">
        <v>237</v>
      </c>
      <c r="C13" s="69" t="s">
        <v>4</v>
      </c>
      <c r="D13" s="69">
        <f>'5_Size-Selection'!C6</f>
        <v>0.39500000000000002</v>
      </c>
      <c r="E13" s="127">
        <f>'6_PCR Illumina_Indexes'!W47</f>
        <v>17.3</v>
      </c>
      <c r="F13" s="125" t="str">
        <f>'4_Ligation'!F93</f>
        <v>pa6-15</v>
      </c>
      <c r="G13" s="125" t="s">
        <v>44</v>
      </c>
      <c r="H13" s="125" t="s">
        <v>154</v>
      </c>
      <c r="I13" s="123" t="str">
        <f>'3_Sample_Order_post_digest'!F82</f>
        <v>PstI-HpaII</v>
      </c>
      <c r="N13" s="64">
        <v>9</v>
      </c>
      <c r="O13" s="64" t="s">
        <v>167</v>
      </c>
    </row>
    <row r="14" spans="1:15" x14ac:dyDescent="0.2">
      <c r="A14" s="123">
        <v>13</v>
      </c>
      <c r="B14" s="69"/>
      <c r="C14" s="69" t="s">
        <v>3</v>
      </c>
      <c r="D14" s="69"/>
      <c r="E14" s="69"/>
      <c r="F14" s="125" t="str">
        <f>'4_Ligation'!F94</f>
        <v>pa6-15</v>
      </c>
      <c r="G14" s="125" t="s">
        <v>48</v>
      </c>
      <c r="H14" s="125" t="s">
        <v>154</v>
      </c>
      <c r="I14" s="123" t="str">
        <f>'3_Sample_Order_post_digest'!F30</f>
        <v>PstI-HpaII</v>
      </c>
      <c r="N14" s="64">
        <v>10</v>
      </c>
      <c r="O14" s="64" t="s">
        <v>169</v>
      </c>
    </row>
    <row r="15" spans="1:15" x14ac:dyDescent="0.2">
      <c r="A15" s="123">
        <v>14</v>
      </c>
      <c r="B15" s="69"/>
      <c r="C15" s="69" t="s">
        <v>2</v>
      </c>
      <c r="D15" s="69"/>
      <c r="E15" s="69"/>
      <c r="F15" s="125" t="str">
        <f>'4_Ligation'!F95</f>
        <v>pa6-16</v>
      </c>
      <c r="G15" s="125" t="s">
        <v>46</v>
      </c>
      <c r="H15" s="125" t="s">
        <v>154</v>
      </c>
      <c r="I15" s="123" t="str">
        <f>'3_Sample_Order_post_digest'!F13</f>
        <v>PstI-MspI</v>
      </c>
      <c r="N15" s="64">
        <v>11</v>
      </c>
      <c r="O15" s="64" t="s">
        <v>171</v>
      </c>
    </row>
    <row r="16" spans="1:15" x14ac:dyDescent="0.2">
      <c r="A16" s="123">
        <v>15</v>
      </c>
      <c r="B16" s="69"/>
      <c r="C16" s="69" t="s">
        <v>1</v>
      </c>
      <c r="D16" s="69"/>
      <c r="E16" s="69"/>
      <c r="F16" s="125" t="str">
        <f>'4_Ligation'!F96</f>
        <v>pa6-16</v>
      </c>
      <c r="G16" s="125" t="s">
        <v>45</v>
      </c>
      <c r="H16" s="125" t="s">
        <v>154</v>
      </c>
      <c r="I16" s="123" t="str">
        <f>'3_Sample_Order_post_digest'!F14</f>
        <v>PstI-MspI</v>
      </c>
      <c r="N16" s="64">
        <v>12</v>
      </c>
      <c r="O16" s="64" t="s">
        <v>173</v>
      </c>
    </row>
    <row r="17" spans="1:15" x14ac:dyDescent="0.2">
      <c r="A17" s="123">
        <v>16</v>
      </c>
      <c r="B17" s="70"/>
      <c r="C17" s="70" t="s">
        <v>0</v>
      </c>
      <c r="D17" s="70"/>
      <c r="E17" s="70"/>
      <c r="F17" s="125" t="str">
        <f>'4_Ligation'!F97</f>
        <v>pa7-15</v>
      </c>
      <c r="G17" s="125" t="s">
        <v>49</v>
      </c>
      <c r="H17" s="125" t="s">
        <v>154</v>
      </c>
      <c r="I17" s="123" t="str">
        <f>'3_Sample_Order_post_digest'!F83</f>
        <v>PstI-MspI</v>
      </c>
    </row>
    <row r="18" spans="1:15" x14ac:dyDescent="0.2">
      <c r="A18" s="64">
        <v>17</v>
      </c>
      <c r="B18" s="120"/>
      <c r="C18" s="120" t="s">
        <v>7</v>
      </c>
      <c r="D18" s="120"/>
      <c r="E18" s="120"/>
      <c r="F18" s="124" t="str">
        <f>'4_Ligation'!J90</f>
        <v>pa7-15</v>
      </c>
      <c r="G18" s="124" t="s">
        <v>47</v>
      </c>
      <c r="H18" s="124" t="s">
        <v>156</v>
      </c>
      <c r="I18" s="64" t="str">
        <f>'3_Sample_Order_post_digest'!F15</f>
        <v>PstI-HpaII</v>
      </c>
    </row>
    <row r="19" spans="1:15" x14ac:dyDescent="0.2">
      <c r="A19" s="64">
        <v>18</v>
      </c>
      <c r="B19" s="121"/>
      <c r="C19" s="121" t="s">
        <v>6</v>
      </c>
      <c r="D19" s="121"/>
      <c r="E19" s="121"/>
      <c r="F19" s="124" t="str">
        <f>'4_Ligation'!J91</f>
        <v>pa7-16</v>
      </c>
      <c r="G19" s="124" t="s">
        <v>50</v>
      </c>
      <c r="H19" s="124" t="s">
        <v>156</v>
      </c>
      <c r="I19" s="64" t="str">
        <f>'3_Sample_Order_post_digest'!F68</f>
        <v>PstI-HpaII</v>
      </c>
    </row>
    <row r="20" spans="1:15" x14ac:dyDescent="0.2">
      <c r="A20" s="64">
        <v>19</v>
      </c>
      <c r="B20" s="121"/>
      <c r="C20" s="121" t="s">
        <v>5</v>
      </c>
      <c r="D20" s="121"/>
      <c r="E20" s="121"/>
      <c r="F20" s="124" t="str">
        <f>'4_Ligation'!J92</f>
        <v>pa7-16</v>
      </c>
      <c r="G20" s="124" t="s">
        <v>43</v>
      </c>
      <c r="H20" s="124" t="s">
        <v>156</v>
      </c>
      <c r="I20" s="64" t="str">
        <f>'3_Sample_Order_post_digest'!F31</f>
        <v>PstI-MspI</v>
      </c>
    </row>
    <row r="21" spans="1:15" x14ac:dyDescent="0.2">
      <c r="A21" s="64">
        <v>20</v>
      </c>
      <c r="B21" s="121" t="s">
        <v>238</v>
      </c>
      <c r="C21" s="121" t="s">
        <v>4</v>
      </c>
      <c r="D21" s="121">
        <f>'5_Size-Selection'!C7</f>
        <v>0.27900000000000003</v>
      </c>
      <c r="E21" s="126">
        <f>'6_PCR Illumina_Indexes'!W48</f>
        <v>7.53</v>
      </c>
      <c r="F21" s="124" t="str">
        <f>'4_Ligation'!J93</f>
        <v>pa7h-16</v>
      </c>
      <c r="G21" s="124" t="s">
        <v>44</v>
      </c>
      <c r="H21" s="124" t="s">
        <v>156</v>
      </c>
      <c r="I21" s="64" t="str">
        <f>'3_Sample_Order_post_digest'!F62</f>
        <v>PstI-HpaII</v>
      </c>
    </row>
    <row r="22" spans="1:15" x14ac:dyDescent="0.2">
      <c r="A22" s="64">
        <v>21</v>
      </c>
      <c r="B22" s="121"/>
      <c r="C22" s="121" t="s">
        <v>3</v>
      </c>
      <c r="D22" s="121"/>
      <c r="E22" s="121"/>
      <c r="F22" s="124" t="str">
        <f>'4_Ligation'!J94</f>
        <v>pa8-15</v>
      </c>
      <c r="G22" s="124" t="s">
        <v>48</v>
      </c>
      <c r="H22" s="124" t="s">
        <v>156</v>
      </c>
      <c r="I22" s="64" t="str">
        <f>'3_Sample_Order_post_digest'!F94</f>
        <v>PstI-HpaII</v>
      </c>
      <c r="K22" s="155" t="s">
        <v>305</v>
      </c>
      <c r="L22" s="155"/>
      <c r="M22" s="155"/>
      <c r="N22" s="155"/>
      <c r="O22" s="155"/>
    </row>
    <row r="23" spans="1:15" x14ac:dyDescent="0.2">
      <c r="A23" s="64">
        <v>22</v>
      </c>
      <c r="B23" s="121"/>
      <c r="C23" s="121" t="s">
        <v>2</v>
      </c>
      <c r="D23" s="121"/>
      <c r="E23" s="121"/>
      <c r="F23" s="124" t="str">
        <f>'4_Ligation'!J95</f>
        <v>pa8-15</v>
      </c>
      <c r="G23" s="124" t="s">
        <v>46</v>
      </c>
      <c r="H23" s="124" t="s">
        <v>156</v>
      </c>
      <c r="I23" s="64" t="str">
        <f>'3_Sample_Order_post_digest'!F54</f>
        <v>PstI-HpaII</v>
      </c>
      <c r="K23" s="155"/>
      <c r="L23" s="155"/>
      <c r="M23" s="155"/>
      <c r="N23" s="155"/>
      <c r="O23" s="155"/>
    </row>
    <row r="24" spans="1:15" x14ac:dyDescent="0.2">
      <c r="A24" s="64">
        <v>23</v>
      </c>
      <c r="B24" s="121"/>
      <c r="C24" s="121" t="s">
        <v>1</v>
      </c>
      <c r="D24" s="121"/>
      <c r="E24" s="121"/>
      <c r="F24" s="124" t="str">
        <f>'4_Ligation'!J96</f>
        <v>pa8-16</v>
      </c>
      <c r="G24" s="124" t="s">
        <v>45</v>
      </c>
      <c r="H24" s="124" t="s">
        <v>156</v>
      </c>
      <c r="I24" s="64" t="str">
        <f>'3_Sample_Order_post_digest'!F88</f>
        <v>PstI-MspI</v>
      </c>
    </row>
    <row r="25" spans="1:15" x14ac:dyDescent="0.2">
      <c r="A25" s="64">
        <v>24</v>
      </c>
      <c r="B25" s="122"/>
      <c r="C25" s="122" t="s">
        <v>0</v>
      </c>
      <c r="D25" s="122"/>
      <c r="E25" s="122"/>
      <c r="F25" s="124" t="str">
        <f>'4_Ligation'!J97</f>
        <v>pa8-16</v>
      </c>
      <c r="G25" s="124" t="s">
        <v>49</v>
      </c>
      <c r="H25" s="124" t="s">
        <v>156</v>
      </c>
      <c r="I25" s="64" t="str">
        <f>'3_Sample_Order_post_digest'!F26</f>
        <v>PstI-HpaII</v>
      </c>
    </row>
    <row r="26" spans="1:15" x14ac:dyDescent="0.2">
      <c r="A26" s="123">
        <v>25</v>
      </c>
      <c r="B26" s="68"/>
      <c r="C26" s="68" t="s">
        <v>7</v>
      </c>
      <c r="D26" s="68"/>
      <c r="E26" s="68"/>
      <c r="F26" s="125" t="str">
        <f>'4_Ligation'!N90</f>
        <v>pa9-15</v>
      </c>
      <c r="G26" s="125" t="s">
        <v>47</v>
      </c>
      <c r="H26" s="125" t="s">
        <v>157</v>
      </c>
      <c r="I26" s="123" t="str">
        <f>'3_Sample_Order_post_digest'!F64</f>
        <v>PstI-HpaII</v>
      </c>
    </row>
    <row r="27" spans="1:15" x14ac:dyDescent="0.2">
      <c r="A27" s="123">
        <v>26</v>
      </c>
      <c r="B27" s="69"/>
      <c r="C27" s="69" t="s">
        <v>6</v>
      </c>
      <c r="D27" s="69"/>
      <c r="E27" s="69"/>
      <c r="F27" s="125" t="str">
        <f>'4_Ligation'!N91</f>
        <v>pa9-15</v>
      </c>
      <c r="G27" s="125" t="s">
        <v>50</v>
      </c>
      <c r="H27" s="125" t="s">
        <v>157</v>
      </c>
      <c r="I27" s="123" t="str">
        <f>'3_Sample_Order_post_digest'!F6</f>
        <v>PstI-HpaII</v>
      </c>
    </row>
    <row r="28" spans="1:15" x14ac:dyDescent="0.2">
      <c r="A28" s="123">
        <v>27</v>
      </c>
      <c r="B28" s="69"/>
      <c r="C28" s="69" t="s">
        <v>5</v>
      </c>
      <c r="D28" s="69"/>
      <c r="E28" s="69"/>
      <c r="F28" s="125" t="str">
        <f>'4_Ligation'!N92</f>
        <v>pa9-16</v>
      </c>
      <c r="G28" s="125" t="s">
        <v>43</v>
      </c>
      <c r="H28" s="125" t="s">
        <v>157</v>
      </c>
      <c r="I28" s="123" t="str">
        <f>'3_Sample_Order_post_digest'!F27</f>
        <v>PstI-MspI</v>
      </c>
    </row>
    <row r="29" spans="1:15" x14ac:dyDescent="0.2">
      <c r="A29" s="123">
        <v>28</v>
      </c>
      <c r="B29" s="69" t="s">
        <v>239</v>
      </c>
      <c r="C29" s="69" t="s">
        <v>4</v>
      </c>
      <c r="D29" s="69">
        <f>'5_Size-Selection'!C8</f>
        <v>0.14199999999999999</v>
      </c>
      <c r="E29" s="127">
        <f>'6_PCR Illumina_Indexes'!W49</f>
        <v>8</v>
      </c>
      <c r="F29" s="125" t="str">
        <f>'4_Ligation'!N93</f>
        <v>pa9-16</v>
      </c>
      <c r="G29" s="125" t="s">
        <v>44</v>
      </c>
      <c r="H29" s="125" t="s">
        <v>157</v>
      </c>
      <c r="I29" s="123" t="str">
        <f>'3_Sample_Order_post_digest'!F34</f>
        <v>PstI-MspI</v>
      </c>
    </row>
    <row r="30" spans="1:15" x14ac:dyDescent="0.2">
      <c r="A30" s="123">
        <v>29</v>
      </c>
      <c r="B30" s="69"/>
      <c r="C30" s="69" t="s">
        <v>3</v>
      </c>
      <c r="D30" s="69"/>
      <c r="E30" s="69"/>
      <c r="F30" s="125" t="str">
        <f>'4_Ligation'!N94</f>
        <v>pp-bl-1</v>
      </c>
      <c r="G30" s="125" t="s">
        <v>48</v>
      </c>
      <c r="H30" s="125" t="s">
        <v>157</v>
      </c>
      <c r="I30" s="123" t="str">
        <f>'3_Sample_Order_post_digest'!F35</f>
        <v>PstI-HpaII</v>
      </c>
    </row>
    <row r="31" spans="1:15" x14ac:dyDescent="0.2">
      <c r="A31" s="123">
        <v>30</v>
      </c>
      <c r="B31" s="69"/>
      <c r="C31" s="69" t="s">
        <v>2</v>
      </c>
      <c r="D31" s="69"/>
      <c r="E31" s="69"/>
      <c r="F31" s="125" t="str">
        <f>'4_Ligation'!N95</f>
        <v>pp-bl-1</v>
      </c>
      <c r="G31" s="125" t="s">
        <v>46</v>
      </c>
      <c r="H31" s="125" t="s">
        <v>157</v>
      </c>
      <c r="I31" s="123" t="str">
        <f>'3_Sample_Order_post_digest'!F48</f>
        <v>PstI-MspI</v>
      </c>
    </row>
    <row r="32" spans="1:15" x14ac:dyDescent="0.2">
      <c r="A32" s="123">
        <v>31</v>
      </c>
      <c r="B32" s="69"/>
      <c r="C32" s="69" t="s">
        <v>1</v>
      </c>
      <c r="D32" s="69"/>
      <c r="E32" s="69"/>
      <c r="F32" s="125" t="str">
        <f>'4_Ligation'!N96</f>
        <v>pp-bl-3</v>
      </c>
      <c r="G32" s="125" t="s">
        <v>45</v>
      </c>
      <c r="H32" s="125" t="s">
        <v>157</v>
      </c>
      <c r="I32" s="123" t="str">
        <f>'3_Sample_Order_post_digest'!F65</f>
        <v>PstI-MspI</v>
      </c>
    </row>
    <row r="33" spans="1:9" x14ac:dyDescent="0.2">
      <c r="A33" s="123">
        <v>32</v>
      </c>
      <c r="B33" s="70"/>
      <c r="C33" s="70" t="s">
        <v>0</v>
      </c>
      <c r="D33" s="70"/>
      <c r="E33" s="70"/>
      <c r="F33" s="125" t="str">
        <f>'4_Ligation'!N97</f>
        <v>pp-bl-3</v>
      </c>
      <c r="G33" s="125" t="s">
        <v>49</v>
      </c>
      <c r="H33" s="125" t="s">
        <v>157</v>
      </c>
      <c r="I33" s="123" t="str">
        <f>'3_Sample_Order_post_digest'!F49</f>
        <v>PstI-HpaII</v>
      </c>
    </row>
    <row r="34" spans="1:9" x14ac:dyDescent="0.2">
      <c r="A34" s="64">
        <v>33</v>
      </c>
      <c r="B34" s="120"/>
      <c r="C34" s="120" t="s">
        <v>7</v>
      </c>
      <c r="D34" s="120"/>
      <c r="E34" s="120"/>
      <c r="F34" s="124" t="str">
        <f>'4_Ligation'!R90</f>
        <v>Ae-G-1</v>
      </c>
      <c r="G34" s="124" t="s">
        <v>47</v>
      </c>
      <c r="H34" s="124" t="s">
        <v>159</v>
      </c>
      <c r="I34" s="64" t="str">
        <f>'3_Sample_Order_post_digest'!F58</f>
        <v>PstI-HpaII</v>
      </c>
    </row>
    <row r="35" spans="1:9" x14ac:dyDescent="0.2">
      <c r="A35" s="64">
        <v>34</v>
      </c>
      <c r="B35" s="121"/>
      <c r="C35" s="121" t="s">
        <v>6</v>
      </c>
      <c r="D35" s="121"/>
      <c r="E35" s="121"/>
      <c r="F35" s="124" t="str">
        <f>'4_Ligation'!R91</f>
        <v>pa7h-16</v>
      </c>
      <c r="G35" s="124" t="s">
        <v>50</v>
      </c>
      <c r="H35" s="124" t="s">
        <v>159</v>
      </c>
      <c r="I35" s="64" t="str">
        <f>'3_Sample_Order_post_digest'!F59</f>
        <v>PstI-MspI</v>
      </c>
    </row>
    <row r="36" spans="1:9" x14ac:dyDescent="0.2">
      <c r="A36" s="64">
        <v>35</v>
      </c>
      <c r="B36" s="121"/>
      <c r="C36" s="121" t="s">
        <v>5</v>
      </c>
      <c r="D36" s="121"/>
      <c r="E36" s="121"/>
      <c r="F36" s="124" t="str">
        <f>'4_Ligation'!R92</f>
        <v>Ae-G-1</v>
      </c>
      <c r="G36" s="124" t="s">
        <v>43</v>
      </c>
      <c r="H36" s="124" t="s">
        <v>159</v>
      </c>
      <c r="I36" s="64" t="str">
        <f>'3_Sample_Order_post_digest'!F40</f>
        <v>PstI-MspI</v>
      </c>
    </row>
    <row r="37" spans="1:9" x14ac:dyDescent="0.2">
      <c r="A37" s="64">
        <v>36</v>
      </c>
      <c r="B37" s="121" t="s">
        <v>240</v>
      </c>
      <c r="C37" s="121" t="s">
        <v>4</v>
      </c>
      <c r="D37" s="121">
        <f>'5_Size-Selection'!C9</f>
        <v>0.378</v>
      </c>
      <c r="E37" s="126">
        <f>'6_PCR Illumina_Indexes'!W50</f>
        <v>20.100000000000001</v>
      </c>
      <c r="F37" s="124" t="str">
        <f>'4_Ligation'!R93</f>
        <v>EPI-29</v>
      </c>
      <c r="G37" s="124" t="s">
        <v>44</v>
      </c>
      <c r="H37" s="124" t="s">
        <v>159</v>
      </c>
      <c r="I37" s="64" t="str">
        <f>'3_Sample_Order_post_digest'!F69</f>
        <v>PstI-MspI</v>
      </c>
    </row>
    <row r="38" spans="1:9" x14ac:dyDescent="0.2">
      <c r="A38" s="64">
        <v>37</v>
      </c>
      <c r="B38" s="121"/>
      <c r="C38" s="121" t="s">
        <v>3</v>
      </c>
      <c r="D38" s="121"/>
      <c r="E38" s="121"/>
      <c r="F38" s="124" t="str">
        <f>'4_Ligation'!R94</f>
        <v>EPI-3</v>
      </c>
      <c r="G38" s="124" t="s">
        <v>48</v>
      </c>
      <c r="H38" s="124" t="s">
        <v>159</v>
      </c>
      <c r="I38" s="64" t="str">
        <f>'3_Sample_Order_post_digest'!F41</f>
        <v>PstI-HpaII</v>
      </c>
    </row>
    <row r="39" spans="1:9" x14ac:dyDescent="0.2">
      <c r="A39" s="64">
        <v>38</v>
      </c>
      <c r="B39" s="121"/>
      <c r="C39" s="121" t="s">
        <v>2</v>
      </c>
      <c r="D39" s="121"/>
      <c r="E39" s="121"/>
      <c r="F39" s="124" t="str">
        <f>'4_Ligation'!R95</f>
        <v>Ae-G-2</v>
      </c>
      <c r="G39" s="124" t="s">
        <v>46</v>
      </c>
      <c r="H39" s="124" t="s">
        <v>159</v>
      </c>
      <c r="I39" s="64" t="str">
        <f>'3_Sample_Order_post_digest'!F71</f>
        <v>PstI-HpaII</v>
      </c>
    </row>
    <row r="40" spans="1:9" x14ac:dyDescent="0.2">
      <c r="A40" s="64">
        <v>39</v>
      </c>
      <c r="B40" s="121"/>
      <c r="C40" s="121" t="s">
        <v>1</v>
      </c>
      <c r="D40" s="121"/>
      <c r="E40" s="121"/>
      <c r="F40" s="124" t="str">
        <f>'4_Ligation'!R96</f>
        <v>Ae-G-3</v>
      </c>
      <c r="G40" s="124" t="s">
        <v>45</v>
      </c>
      <c r="H40" s="124" t="s">
        <v>159</v>
      </c>
      <c r="I40" s="64" t="str">
        <f>'3_Sample_Order_post_digest'!F70</f>
        <v>PstI-MspI</v>
      </c>
    </row>
    <row r="41" spans="1:9" x14ac:dyDescent="0.2">
      <c r="A41" s="64">
        <v>40</v>
      </c>
      <c r="B41" s="122"/>
      <c r="C41" s="122" t="s">
        <v>0</v>
      </c>
      <c r="D41" s="122"/>
      <c r="E41" s="122"/>
      <c r="F41" s="124" t="str">
        <f>'4_Ligation'!R97</f>
        <v>EPI-29</v>
      </c>
      <c r="G41" s="124" t="s">
        <v>49</v>
      </c>
      <c r="H41" s="124" t="s">
        <v>159</v>
      </c>
      <c r="I41" s="64" t="str">
        <f>'3_Sample_Order_post_digest'!F2</f>
        <v>PstI-MspI</v>
      </c>
    </row>
    <row r="42" spans="1:9" x14ac:dyDescent="0.2">
      <c r="A42" s="123">
        <v>41</v>
      </c>
      <c r="B42" s="68"/>
      <c r="C42" s="68" t="s">
        <v>7</v>
      </c>
      <c r="D42" s="68"/>
      <c r="E42" s="68"/>
      <c r="F42" s="125" t="str">
        <f>'4_Ligation'!V90</f>
        <v>Ae-G-3</v>
      </c>
      <c r="G42" s="125" t="s">
        <v>47</v>
      </c>
      <c r="H42" s="125" t="s">
        <v>161</v>
      </c>
      <c r="I42" s="123" t="str">
        <f>'3_Sample_Order_post_digest'!F89</f>
        <v>PstI-HpaII</v>
      </c>
    </row>
    <row r="43" spans="1:9" x14ac:dyDescent="0.2">
      <c r="A43" s="123">
        <v>42</v>
      </c>
      <c r="B43" s="69"/>
      <c r="C43" s="69" t="s">
        <v>6</v>
      </c>
      <c r="D43" s="69"/>
      <c r="E43" s="69"/>
      <c r="F43" s="125" t="str">
        <f>'4_Ligation'!V91</f>
        <v>EPI-30</v>
      </c>
      <c r="G43" s="125" t="s">
        <v>50</v>
      </c>
      <c r="H43" s="125" t="s">
        <v>161</v>
      </c>
      <c r="I43" s="123" t="str">
        <f>'3_Sample_Order_post_digest'!F3</f>
        <v>PstI-HpaII</v>
      </c>
    </row>
    <row r="44" spans="1:9" x14ac:dyDescent="0.2">
      <c r="A44" s="123">
        <v>43</v>
      </c>
      <c r="B44" s="69"/>
      <c r="C44" s="69" t="s">
        <v>5</v>
      </c>
      <c r="D44" s="69"/>
      <c r="E44" s="69"/>
      <c r="F44" s="125" t="str">
        <f>'4_Ligation'!V92</f>
        <v>EPI-3</v>
      </c>
      <c r="G44" s="125" t="s">
        <v>43</v>
      </c>
      <c r="H44" s="125" t="s">
        <v>161</v>
      </c>
      <c r="I44" s="123" t="str">
        <f>'3_Sample_Order_post_digest'!F80</f>
        <v>PstI-HpaII</v>
      </c>
    </row>
    <row r="45" spans="1:9" x14ac:dyDescent="0.2">
      <c r="A45" s="123">
        <v>44</v>
      </c>
      <c r="B45" s="69" t="s">
        <v>241</v>
      </c>
      <c r="C45" s="69" t="s">
        <v>4</v>
      </c>
      <c r="D45" s="69">
        <f>'5_Size-Selection'!C10</f>
        <v>0.17799999999999999</v>
      </c>
      <c r="E45" s="127">
        <f>'6_PCR Illumina_Indexes'!W51</f>
        <v>15.4</v>
      </c>
      <c r="F45" s="125" t="str">
        <f>'4_Ligation'!V93</f>
        <v>EPI-32</v>
      </c>
      <c r="G45" s="125" t="s">
        <v>44</v>
      </c>
      <c r="H45" s="125" t="s">
        <v>161</v>
      </c>
      <c r="I45" s="123" t="str">
        <f>'3_Sample_Order_post_digest'!F63</f>
        <v>PstI-MspI</v>
      </c>
    </row>
    <row r="46" spans="1:9" x14ac:dyDescent="0.2">
      <c r="A46" s="123">
        <v>45</v>
      </c>
      <c r="B46" s="69"/>
      <c r="C46" s="69" t="s">
        <v>3</v>
      </c>
      <c r="D46" s="69"/>
      <c r="E46" s="69"/>
      <c r="F46" s="125" t="str">
        <f>'4_Ligation'!V94</f>
        <v>EPI-33</v>
      </c>
      <c r="G46" s="125" t="s">
        <v>48</v>
      </c>
      <c r="H46" s="125" t="s">
        <v>161</v>
      </c>
      <c r="I46" s="123" t="str">
        <f>'3_Sample_Order_post_digest'!F81</f>
        <v>PstI-MspI</v>
      </c>
    </row>
    <row r="47" spans="1:9" x14ac:dyDescent="0.2">
      <c r="A47" s="123">
        <v>46</v>
      </c>
      <c r="B47" s="69"/>
      <c r="C47" s="69" t="s">
        <v>2</v>
      </c>
      <c r="D47" s="69"/>
      <c r="E47" s="69"/>
      <c r="F47" s="125" t="str">
        <f>'4_Ligation'!V95</f>
        <v>EPI-34</v>
      </c>
      <c r="G47" s="125" t="s">
        <v>46</v>
      </c>
      <c r="H47" s="125" t="s">
        <v>161</v>
      </c>
      <c r="I47" s="123" t="str">
        <f>'3_Sample_Order_post_digest'!F60</f>
        <v>PstI-MspI</v>
      </c>
    </row>
    <row r="48" spans="1:9" x14ac:dyDescent="0.2">
      <c r="A48" s="123">
        <v>47</v>
      </c>
      <c r="B48" s="69"/>
      <c r="C48" s="69" t="s">
        <v>1</v>
      </c>
      <c r="D48" s="69"/>
      <c r="E48" s="69"/>
      <c r="F48" s="125" t="str">
        <f>'4_Ligation'!V96</f>
        <v>EPI-35</v>
      </c>
      <c r="G48" s="125" t="s">
        <v>45</v>
      </c>
      <c r="H48" s="125" t="s">
        <v>161</v>
      </c>
      <c r="I48" s="123" t="str">
        <f>'3_Sample_Order_post_digest'!F61</f>
        <v>PstI-HpaII</v>
      </c>
    </row>
    <row r="49" spans="1:9" x14ac:dyDescent="0.2">
      <c r="A49" s="123">
        <v>48</v>
      </c>
      <c r="B49" s="70"/>
      <c r="C49" s="70" t="s">
        <v>0</v>
      </c>
      <c r="D49" s="70"/>
      <c r="E49" s="70"/>
      <c r="F49" s="125" t="str">
        <f>'4_Ligation'!V97</f>
        <v>EPI-4</v>
      </c>
      <c r="G49" s="125" t="s">
        <v>49</v>
      </c>
      <c r="H49" s="125" t="s">
        <v>161</v>
      </c>
      <c r="I49" s="123" t="str">
        <f>'3_Sample_Order_post_digest'!F96</f>
        <v>PstI-MspI</v>
      </c>
    </row>
    <row r="50" spans="1:9" x14ac:dyDescent="0.2">
      <c r="A50" s="64">
        <v>49</v>
      </c>
      <c r="B50" s="120"/>
      <c r="C50" s="120" t="s">
        <v>7</v>
      </c>
      <c r="D50" s="120"/>
      <c r="E50" s="120"/>
      <c r="F50" s="124" t="str">
        <f>'4_Ligation'!Z90</f>
        <v>EPI-60</v>
      </c>
      <c r="G50" s="124" t="s">
        <v>47</v>
      </c>
      <c r="H50" s="124" t="s">
        <v>163</v>
      </c>
      <c r="I50" s="64" t="str">
        <f>'3_Sample_Order_post_digest'!F97</f>
        <v>PstI-HpaII</v>
      </c>
    </row>
    <row r="51" spans="1:9" x14ac:dyDescent="0.2">
      <c r="A51" s="64">
        <v>50</v>
      </c>
      <c r="B51" s="121"/>
      <c r="C51" s="121" t="s">
        <v>6</v>
      </c>
      <c r="D51" s="121"/>
      <c r="E51" s="121"/>
      <c r="F51" s="124" t="str">
        <f>'4_Ligation'!Z91</f>
        <v>EPI-66</v>
      </c>
      <c r="G51" s="124" t="s">
        <v>50</v>
      </c>
      <c r="H51" s="124" t="s">
        <v>163</v>
      </c>
      <c r="I51" s="64" t="str">
        <f>'3_Sample_Order_post_digest'!F7</f>
        <v>PstI-MspI</v>
      </c>
    </row>
    <row r="52" spans="1:9" x14ac:dyDescent="0.2">
      <c r="A52" s="64">
        <v>51</v>
      </c>
      <c r="B52" s="121"/>
      <c r="C52" s="121" t="s">
        <v>5</v>
      </c>
      <c r="D52" s="121"/>
      <c r="E52" s="121"/>
      <c r="F52" s="124" t="str">
        <f>'4_Ligation'!Z92</f>
        <v>EPI-4</v>
      </c>
      <c r="G52" s="124" t="s">
        <v>43</v>
      </c>
      <c r="H52" s="124" t="s">
        <v>163</v>
      </c>
      <c r="I52" s="64" t="str">
        <f>'3_Sample_Order_post_digest'!F55</f>
        <v>PstI-MspI</v>
      </c>
    </row>
    <row r="53" spans="1:9" x14ac:dyDescent="0.2">
      <c r="A53" s="64">
        <v>52</v>
      </c>
      <c r="B53" s="121" t="s">
        <v>242</v>
      </c>
      <c r="C53" s="121" t="s">
        <v>4</v>
      </c>
      <c r="D53" s="121">
        <f>'5_Size-Selection'!C11</f>
        <v>0.14199999999999999</v>
      </c>
      <c r="E53" s="126">
        <f>'6_PCR Illumina_Indexes'!W52</f>
        <v>4.41</v>
      </c>
      <c r="F53" s="124" t="str">
        <f>'4_Ligation'!Z93</f>
        <v>pa-bl-1</v>
      </c>
      <c r="G53" s="124" t="s">
        <v>44</v>
      </c>
      <c r="H53" s="124" t="s">
        <v>163</v>
      </c>
      <c r="I53" s="64" t="str">
        <f>'3_Sample_Order_post_digest'!F74</f>
        <v>PstI-MspI</v>
      </c>
    </row>
    <row r="54" spans="1:9" x14ac:dyDescent="0.2">
      <c r="A54" s="64">
        <v>53</v>
      </c>
      <c r="B54" s="121"/>
      <c r="C54" s="121" t="s">
        <v>3</v>
      </c>
      <c r="D54" s="121"/>
      <c r="E54" s="121"/>
      <c r="F54" s="124" t="str">
        <f>'4_Ligation'!Z94</f>
        <v>pa-bl-1</v>
      </c>
      <c r="G54" s="124" t="s">
        <v>48</v>
      </c>
      <c r="H54" s="124" t="s">
        <v>163</v>
      </c>
      <c r="I54" s="64" t="str">
        <f>'3_Sample_Order_post_digest'!F75</f>
        <v>PstI-HpaII</v>
      </c>
    </row>
    <row r="55" spans="1:9" x14ac:dyDescent="0.2">
      <c r="A55" s="64">
        <v>54</v>
      </c>
      <c r="B55" s="121"/>
      <c r="C55" s="121" t="s">
        <v>2</v>
      </c>
      <c r="D55" s="121"/>
      <c r="E55" s="121"/>
      <c r="F55" s="124" t="str">
        <f>'4_Ligation'!Z95</f>
        <v>pa1-15</v>
      </c>
      <c r="G55" s="124" t="s">
        <v>46</v>
      </c>
      <c r="H55" s="124" t="s">
        <v>163</v>
      </c>
      <c r="I55" s="64" t="str">
        <f>'3_Sample_Order_post_digest'!F4</f>
        <v>PstI-MspI</v>
      </c>
    </row>
    <row r="56" spans="1:9" x14ac:dyDescent="0.2">
      <c r="A56" s="64">
        <v>55</v>
      </c>
      <c r="B56" s="121"/>
      <c r="C56" s="121" t="s">
        <v>1</v>
      </c>
      <c r="D56" s="121"/>
      <c r="E56" s="121"/>
      <c r="F56" s="124" t="str">
        <f>'4_Ligation'!Z96</f>
        <v>EPI-60</v>
      </c>
      <c r="G56" s="124" t="s">
        <v>45</v>
      </c>
      <c r="H56" s="124" t="s">
        <v>163</v>
      </c>
      <c r="I56" s="64" t="str">
        <f>'3_Sample_Order_post_digest'!F5</f>
        <v>PstI-HpaII</v>
      </c>
    </row>
    <row r="57" spans="1:9" x14ac:dyDescent="0.2">
      <c r="A57" s="64">
        <v>56</v>
      </c>
      <c r="B57" s="122"/>
      <c r="C57" s="122" t="s">
        <v>0</v>
      </c>
      <c r="D57" s="122"/>
      <c r="E57" s="122"/>
      <c r="F57" s="124" t="str">
        <f>'4_Ligation'!Z97</f>
        <v>pa1-15</v>
      </c>
      <c r="G57" s="124" t="s">
        <v>49</v>
      </c>
      <c r="H57" s="124" t="s">
        <v>163</v>
      </c>
      <c r="I57" s="64" t="str">
        <f>'3_Sample_Order_post_digest'!F86</f>
        <v>PstI-MspI</v>
      </c>
    </row>
    <row r="58" spans="1:9" x14ac:dyDescent="0.2">
      <c r="A58" s="123">
        <v>57</v>
      </c>
      <c r="B58" s="68"/>
      <c r="C58" s="68" t="s">
        <v>7</v>
      </c>
      <c r="D58" s="68"/>
      <c r="E58" s="68"/>
      <c r="F58" s="125" t="str">
        <f>'4_Ligation'!AD90</f>
        <v>pa1-16</v>
      </c>
      <c r="G58" s="125" t="s">
        <v>47</v>
      </c>
      <c r="H58" s="125" t="s">
        <v>165</v>
      </c>
      <c r="I58" s="123" t="str">
        <f>'3_Sample_Order_post_digest'!F87</f>
        <v>PstI-HpaII</v>
      </c>
    </row>
    <row r="59" spans="1:9" x14ac:dyDescent="0.2">
      <c r="A59" s="123">
        <v>58</v>
      </c>
      <c r="B59" s="69"/>
      <c r="C59" s="69" t="s">
        <v>6</v>
      </c>
      <c r="D59" s="69"/>
      <c r="E59" s="69"/>
      <c r="F59" s="125" t="str">
        <f>'4_Ligation'!AD91</f>
        <v>pa1-16</v>
      </c>
      <c r="G59" s="125" t="s">
        <v>50</v>
      </c>
      <c r="H59" s="125" t="s">
        <v>165</v>
      </c>
      <c r="I59" s="123" t="str">
        <f>'3_Sample_Order_post_digest'!F32</f>
        <v>PstI-MspI</v>
      </c>
    </row>
    <row r="60" spans="1:9" x14ac:dyDescent="0.2">
      <c r="A60" s="123">
        <v>59</v>
      </c>
      <c r="B60" s="69"/>
      <c r="C60" s="69" t="s">
        <v>5</v>
      </c>
      <c r="D60" s="69"/>
      <c r="E60" s="69"/>
      <c r="F60" s="125" t="str">
        <f>'4_Ligation'!AD92</f>
        <v>pa10-15</v>
      </c>
      <c r="G60" s="125" t="s">
        <v>43</v>
      </c>
      <c r="H60" s="125" t="s">
        <v>165</v>
      </c>
      <c r="I60" s="123" t="str">
        <f>'3_Sample_Order_post_digest'!F33</f>
        <v>PstI-HpaII</v>
      </c>
    </row>
    <row r="61" spans="1:9" x14ac:dyDescent="0.2">
      <c r="A61" s="123">
        <v>60</v>
      </c>
      <c r="B61" s="69" t="s">
        <v>243</v>
      </c>
      <c r="C61" s="69" t="s">
        <v>4</v>
      </c>
      <c r="D61" s="69">
        <f>'5_Size-Selection'!C12</f>
        <v>0.193</v>
      </c>
      <c r="E61" s="127">
        <f>'6_PCR Illumina_Indexes'!W53</f>
        <v>15.6</v>
      </c>
      <c r="F61" s="125" t="str">
        <f>'4_Ligation'!AD93</f>
        <v>EPI-30</v>
      </c>
      <c r="G61" s="125" t="s">
        <v>44</v>
      </c>
      <c r="H61" s="125" t="s">
        <v>165</v>
      </c>
      <c r="I61" s="123" t="str">
        <f>'3_Sample_Order_post_digest'!F95</f>
        <v>PstI-MspI</v>
      </c>
    </row>
    <row r="62" spans="1:9" x14ac:dyDescent="0.2">
      <c r="A62" s="123">
        <v>61</v>
      </c>
      <c r="B62" s="69"/>
      <c r="C62" s="69" t="s">
        <v>3</v>
      </c>
      <c r="D62" s="69"/>
      <c r="E62" s="69"/>
      <c r="F62" s="125" t="str">
        <f>'4_Ligation'!AD94</f>
        <v>pa10-15</v>
      </c>
      <c r="G62" s="125" t="s">
        <v>48</v>
      </c>
      <c r="H62" s="125" t="s">
        <v>165</v>
      </c>
      <c r="I62" s="123" t="str">
        <f>'3_Sample_Order_post_digest'!F43</f>
        <v>PstI-HpaII</v>
      </c>
    </row>
    <row r="63" spans="1:9" x14ac:dyDescent="0.2">
      <c r="A63" s="123">
        <v>62</v>
      </c>
      <c r="B63" s="69"/>
      <c r="C63" s="69" t="s">
        <v>2</v>
      </c>
      <c r="D63" s="69"/>
      <c r="E63" s="69"/>
      <c r="F63" s="125" t="str">
        <f>'4_Ligation'!AD95</f>
        <v>pa10-16</v>
      </c>
      <c r="G63" s="125" t="s">
        <v>46</v>
      </c>
      <c r="H63" s="125" t="s">
        <v>165</v>
      </c>
      <c r="I63" s="123" t="str">
        <f>'3_Sample_Order_post_digest'!F16</f>
        <v>PstI-MspI</v>
      </c>
    </row>
    <row r="64" spans="1:9" x14ac:dyDescent="0.2">
      <c r="A64" s="123">
        <v>63</v>
      </c>
      <c r="B64" s="69"/>
      <c r="C64" s="69" t="s">
        <v>1</v>
      </c>
      <c r="D64" s="69"/>
      <c r="E64" s="69"/>
      <c r="F64" s="125" t="str">
        <f>'4_Ligation'!AD96</f>
        <v>pa10-16</v>
      </c>
      <c r="G64" s="125" t="s">
        <v>45</v>
      </c>
      <c r="H64" s="125" t="s">
        <v>165</v>
      </c>
      <c r="I64" s="123" t="str">
        <f>'3_Sample_Order_post_digest'!F17</f>
        <v>PstI-HpaII</v>
      </c>
    </row>
    <row r="65" spans="1:9" x14ac:dyDescent="0.2">
      <c r="A65" s="123">
        <v>64</v>
      </c>
      <c r="B65" s="70"/>
      <c r="C65" s="70" t="s">
        <v>0</v>
      </c>
      <c r="D65" s="70"/>
      <c r="E65" s="70"/>
      <c r="F65" s="125" t="str">
        <f>'4_Ligation'!AD97</f>
        <v>pa11-15</v>
      </c>
      <c r="G65" s="125" t="s">
        <v>49</v>
      </c>
      <c r="H65" s="125" t="s">
        <v>165</v>
      </c>
      <c r="I65" s="123" t="str">
        <f>'3_Sample_Order_post_digest'!F76</f>
        <v>PstI-HpaII</v>
      </c>
    </row>
    <row r="66" spans="1:9" x14ac:dyDescent="0.2">
      <c r="A66" s="64">
        <v>65</v>
      </c>
      <c r="B66" s="120"/>
      <c r="C66" s="120" t="s">
        <v>7</v>
      </c>
      <c r="D66" s="120"/>
      <c r="E66" s="120"/>
      <c r="F66" s="124" t="str">
        <f>'4_Ligation'!AH90</f>
        <v>EPI-35</v>
      </c>
      <c r="G66" s="124" t="s">
        <v>47</v>
      </c>
      <c r="H66" s="124" t="s">
        <v>167</v>
      </c>
      <c r="I66" s="64" t="str">
        <f>'3_Sample_Order_post_digest'!F77</f>
        <v>PstI-MspI</v>
      </c>
    </row>
    <row r="67" spans="1:9" x14ac:dyDescent="0.2">
      <c r="A67" s="64">
        <v>66</v>
      </c>
      <c r="B67" s="121"/>
      <c r="C67" s="121" t="s">
        <v>6</v>
      </c>
      <c r="D67" s="121"/>
      <c r="E67" s="121"/>
      <c r="F67" s="124" t="str">
        <f>'4_Ligation'!AH91</f>
        <v>pa11-15</v>
      </c>
      <c r="G67" s="124" t="s">
        <v>50</v>
      </c>
      <c r="H67" s="124" t="s">
        <v>167</v>
      </c>
      <c r="I67" s="64" t="str">
        <f>'3_Sample_Order_post_digest'!F20</f>
        <v>PstI-MspI</v>
      </c>
    </row>
    <row r="68" spans="1:9" x14ac:dyDescent="0.2">
      <c r="A68" s="64">
        <v>67</v>
      </c>
      <c r="B68" s="121"/>
      <c r="C68" s="121" t="s">
        <v>5</v>
      </c>
      <c r="D68" s="121"/>
      <c r="E68" s="121"/>
      <c r="F68" s="124" t="str">
        <f>'4_Ligation'!AH92</f>
        <v>pa11-16</v>
      </c>
      <c r="G68" s="124" t="s">
        <v>43</v>
      </c>
      <c r="H68" s="124" t="s">
        <v>167</v>
      </c>
      <c r="I68" s="64" t="str">
        <f>'3_Sample_Order_post_digest'!F21</f>
        <v>PstI-HpaII</v>
      </c>
    </row>
    <row r="69" spans="1:9" x14ac:dyDescent="0.2">
      <c r="A69" s="64">
        <v>68</v>
      </c>
      <c r="B69" s="121" t="s">
        <v>244</v>
      </c>
      <c r="C69" s="121" t="s">
        <v>4</v>
      </c>
      <c r="D69" s="121">
        <f>'5_Size-Selection'!C13</f>
        <v>0.13500000000000001</v>
      </c>
      <c r="E69" s="126">
        <f>'6_PCR Illumina_Indexes'!W54</f>
        <v>13.7</v>
      </c>
      <c r="F69" s="124" t="str">
        <f>'4_Ligation'!AH93</f>
        <v>EPI-32</v>
      </c>
      <c r="G69" s="124" t="s">
        <v>44</v>
      </c>
      <c r="H69" s="124" t="s">
        <v>167</v>
      </c>
      <c r="I69" s="64" t="str">
        <f>'3_Sample_Order_post_digest'!F92</f>
        <v>PstI-MspI</v>
      </c>
    </row>
    <row r="70" spans="1:9" x14ac:dyDescent="0.2">
      <c r="A70" s="64">
        <v>69</v>
      </c>
      <c r="B70" s="121"/>
      <c r="C70" s="121" t="s">
        <v>3</v>
      </c>
      <c r="D70" s="121"/>
      <c r="E70" s="121"/>
      <c r="F70" s="124" t="str">
        <f>'4_Ligation'!AH94</f>
        <v>pa11-16</v>
      </c>
      <c r="G70" s="124" t="s">
        <v>48</v>
      </c>
      <c r="H70" s="124" t="s">
        <v>167</v>
      </c>
      <c r="I70" s="64" t="str">
        <f>'3_Sample_Order_post_digest'!F93</f>
        <v>PstI-HpaII</v>
      </c>
    </row>
    <row r="71" spans="1:9" x14ac:dyDescent="0.2">
      <c r="A71" s="64">
        <v>70</v>
      </c>
      <c r="B71" s="121"/>
      <c r="C71" s="121" t="s">
        <v>2</v>
      </c>
      <c r="D71" s="121"/>
      <c r="E71" s="121"/>
      <c r="F71" s="124" t="str">
        <f>'4_Ligation'!AH95</f>
        <v>pa11h-16</v>
      </c>
      <c r="G71" s="124" t="s">
        <v>46</v>
      </c>
      <c r="H71" s="124" t="s">
        <v>167</v>
      </c>
      <c r="I71" s="64" t="str">
        <f>'3_Sample_Order_post_digest'!F44</f>
        <v>PstI-MspI</v>
      </c>
    </row>
    <row r="72" spans="1:9" x14ac:dyDescent="0.2">
      <c r="A72" s="64">
        <v>71</v>
      </c>
      <c r="B72" s="121"/>
      <c r="C72" s="121" t="s">
        <v>1</v>
      </c>
      <c r="D72" s="121"/>
      <c r="E72" s="121"/>
      <c r="F72" s="124" t="str">
        <f>'4_Ligation'!AH96</f>
        <v>pa11h-16</v>
      </c>
      <c r="G72" s="124" t="s">
        <v>45</v>
      </c>
      <c r="H72" s="124" t="s">
        <v>167</v>
      </c>
      <c r="I72" s="64" t="str">
        <f>'3_Sample_Order_post_digest'!F45</f>
        <v>PstI-HpaII</v>
      </c>
    </row>
    <row r="73" spans="1:9" x14ac:dyDescent="0.2">
      <c r="A73" s="64">
        <v>72</v>
      </c>
      <c r="B73" s="122"/>
      <c r="C73" s="122" t="s">
        <v>0</v>
      </c>
      <c r="D73" s="122"/>
      <c r="E73" s="122"/>
      <c r="F73" s="124" t="str">
        <f>'4_Ligation'!AH97</f>
        <v>pa12-15</v>
      </c>
      <c r="G73" s="124" t="s">
        <v>49</v>
      </c>
      <c r="H73" s="124" t="s">
        <v>167</v>
      </c>
      <c r="I73" s="64" t="str">
        <f>'3_Sample_Order_post_digest'!F90</f>
        <v>PstI-MspI</v>
      </c>
    </row>
    <row r="74" spans="1:9" x14ac:dyDescent="0.2">
      <c r="A74" s="123">
        <v>73</v>
      </c>
      <c r="B74" s="68"/>
      <c r="C74" s="68" t="s">
        <v>7</v>
      </c>
      <c r="D74" s="68"/>
      <c r="E74" s="68"/>
      <c r="F74" s="125" t="str">
        <f>'4_Ligation'!AL90</f>
        <v>pa12-15</v>
      </c>
      <c r="G74" s="125" t="s">
        <v>47</v>
      </c>
      <c r="H74" s="125" t="s">
        <v>169</v>
      </c>
      <c r="I74" s="123" t="str">
        <f>'3_Sample_Order_post_digest'!F91</f>
        <v>PstI-HpaII</v>
      </c>
    </row>
    <row r="75" spans="1:9" x14ac:dyDescent="0.2">
      <c r="A75" s="123">
        <v>74</v>
      </c>
      <c r="B75" s="69"/>
      <c r="C75" s="69" t="s">
        <v>6</v>
      </c>
      <c r="D75" s="69"/>
      <c r="E75" s="69"/>
      <c r="F75" s="125" t="str">
        <f>'4_Ligation'!AL91</f>
        <v>EPI-66</v>
      </c>
      <c r="G75" s="125" t="s">
        <v>50</v>
      </c>
      <c r="H75" s="125" t="s">
        <v>169</v>
      </c>
      <c r="I75" s="123" t="str">
        <f>'3_Sample_Order_post_digest'!F50</f>
        <v>PstI-MspI</v>
      </c>
    </row>
    <row r="76" spans="1:9" x14ac:dyDescent="0.2">
      <c r="A76" s="123">
        <v>75</v>
      </c>
      <c r="B76" s="69"/>
      <c r="C76" s="69" t="s">
        <v>5</v>
      </c>
      <c r="D76" s="69"/>
      <c r="E76" s="69"/>
      <c r="F76" s="125" t="str">
        <f>'4_Ligation'!AL92</f>
        <v>EPI-34</v>
      </c>
      <c r="G76" s="125" t="s">
        <v>43</v>
      </c>
      <c r="H76" s="125" t="s">
        <v>169</v>
      </c>
      <c r="I76" s="123" t="str">
        <f>'3_Sample_Order_post_digest'!F51</f>
        <v>PstI-HpaII</v>
      </c>
    </row>
    <row r="77" spans="1:9" x14ac:dyDescent="0.2">
      <c r="A77" s="123">
        <v>76</v>
      </c>
      <c r="B77" s="69" t="s">
        <v>245</v>
      </c>
      <c r="C77" s="69" t="s">
        <v>4</v>
      </c>
      <c r="D77" s="69">
        <f>'5_Size-Selection'!C14</f>
        <v>0.2</v>
      </c>
      <c r="E77" s="127">
        <f>'6_PCR Illumina_Indexes'!W55</f>
        <v>9.68</v>
      </c>
      <c r="F77" s="125" t="str">
        <f>'4_Ligation'!AL93</f>
        <v>pa12-16</v>
      </c>
      <c r="G77" s="125" t="s">
        <v>44</v>
      </c>
      <c r="H77" s="125" t="s">
        <v>169</v>
      </c>
      <c r="I77" s="123" t="str">
        <f>'3_Sample_Order_post_digest'!F18</f>
        <v>PstI-HpaII</v>
      </c>
    </row>
    <row r="78" spans="1:9" x14ac:dyDescent="0.2">
      <c r="A78" s="123">
        <v>77</v>
      </c>
      <c r="B78" s="69"/>
      <c r="C78" s="69" t="s">
        <v>3</v>
      </c>
      <c r="D78" s="69"/>
      <c r="E78" s="69"/>
      <c r="F78" s="125" t="str">
        <f>'4_Ligation'!AL94</f>
        <v>pa12-16</v>
      </c>
      <c r="G78" s="125" t="s">
        <v>48</v>
      </c>
      <c r="H78" s="125" t="s">
        <v>169</v>
      </c>
      <c r="I78" s="123" t="str">
        <f>'3_Sample_Order_post_digest'!F19</f>
        <v>PstI-MspI</v>
      </c>
    </row>
    <row r="79" spans="1:9" x14ac:dyDescent="0.2">
      <c r="A79" s="123">
        <v>78</v>
      </c>
      <c r="B79" s="69"/>
      <c r="C79" s="69" t="s">
        <v>2</v>
      </c>
      <c r="D79" s="69"/>
      <c r="E79" s="69"/>
      <c r="F79" s="125" t="str">
        <f>'4_Ligation'!AL95</f>
        <v>pa17-15</v>
      </c>
      <c r="G79" s="125" t="s">
        <v>46</v>
      </c>
      <c r="H79" s="125" t="s">
        <v>169</v>
      </c>
      <c r="I79" s="123" t="str">
        <f>'3_Sample_Order_post_digest'!F37</f>
        <v>PstI-MspI</v>
      </c>
    </row>
    <row r="80" spans="1:9" x14ac:dyDescent="0.2">
      <c r="A80" s="123">
        <v>79</v>
      </c>
      <c r="B80" s="69"/>
      <c r="C80" s="69" t="s">
        <v>1</v>
      </c>
      <c r="D80" s="69"/>
      <c r="E80" s="69"/>
      <c r="F80" s="125" t="str">
        <f>'4_Ligation'!AL96</f>
        <v>pa17-15</v>
      </c>
      <c r="G80" s="125" t="s">
        <v>45</v>
      </c>
      <c r="H80" s="125" t="s">
        <v>169</v>
      </c>
      <c r="I80" s="123" t="str">
        <f>'3_Sample_Order_post_digest'!F36</f>
        <v>PstI-HpaII</v>
      </c>
    </row>
    <row r="81" spans="1:9" x14ac:dyDescent="0.2">
      <c r="A81" s="123">
        <v>80</v>
      </c>
      <c r="B81" s="70"/>
      <c r="C81" s="70" t="s">
        <v>0</v>
      </c>
      <c r="D81" s="70"/>
      <c r="E81" s="70"/>
      <c r="F81" s="125" t="str">
        <f>'4_Ligation'!AL97</f>
        <v>pa17-16</v>
      </c>
      <c r="G81" s="125" t="s">
        <v>49</v>
      </c>
      <c r="H81" s="125" t="s">
        <v>169</v>
      </c>
      <c r="I81" s="123" t="str">
        <f>'3_Sample_Order_post_digest'!F38</f>
        <v>PstI-MspI</v>
      </c>
    </row>
    <row r="82" spans="1:9" x14ac:dyDescent="0.2">
      <c r="A82" s="64">
        <v>81</v>
      </c>
      <c r="B82" s="120"/>
      <c r="C82" s="120" t="s">
        <v>7</v>
      </c>
      <c r="D82" s="120"/>
      <c r="E82" s="120"/>
      <c r="F82" s="124" t="str">
        <f>'4_Ligation'!AP90</f>
        <v>pa17-16</v>
      </c>
      <c r="G82" s="124" t="s">
        <v>47</v>
      </c>
      <c r="H82" s="124" t="s">
        <v>171</v>
      </c>
      <c r="I82" s="64" t="str">
        <f>'3_Sample_Order_post_digest'!F39</f>
        <v>PstI-HpaII</v>
      </c>
    </row>
    <row r="83" spans="1:9" x14ac:dyDescent="0.2">
      <c r="A83" s="64">
        <v>82</v>
      </c>
      <c r="B83" s="121"/>
      <c r="C83" s="121" t="s">
        <v>6</v>
      </c>
      <c r="D83" s="121"/>
      <c r="E83" s="121"/>
      <c r="F83" s="124" t="str">
        <f>'4_Ligation'!AP91</f>
        <v>pa18-15</v>
      </c>
      <c r="G83" s="124" t="s">
        <v>50</v>
      </c>
      <c r="H83" s="124" t="s">
        <v>171</v>
      </c>
      <c r="I83" s="64" t="str">
        <f>'3_Sample_Order_post_digest'!F84</f>
        <v>PstI-MspI</v>
      </c>
    </row>
    <row r="84" spans="1:9" x14ac:dyDescent="0.2">
      <c r="A84" s="64">
        <v>83</v>
      </c>
      <c r="B84" s="121"/>
      <c r="C84" s="121" t="s">
        <v>5</v>
      </c>
      <c r="D84" s="121"/>
      <c r="E84" s="121"/>
      <c r="F84" s="124" t="str">
        <f>'4_Ligation'!AP92</f>
        <v>pa18-15</v>
      </c>
      <c r="G84" s="124" t="s">
        <v>43</v>
      </c>
      <c r="H84" s="124" t="s">
        <v>171</v>
      </c>
      <c r="I84" s="64" t="str">
        <f>'3_Sample_Order_post_digest'!F85</f>
        <v>PstI-HpaII</v>
      </c>
    </row>
    <row r="85" spans="1:9" x14ac:dyDescent="0.2">
      <c r="A85" s="64">
        <v>84</v>
      </c>
      <c r="B85" s="121" t="s">
        <v>246</v>
      </c>
      <c r="C85" s="121" t="s">
        <v>4</v>
      </c>
      <c r="D85" s="121">
        <f>'5_Size-Selection'!C15</f>
        <v>0.17399999999999999</v>
      </c>
      <c r="E85" s="126">
        <f>'6_PCR Illumina_Indexes'!W56</f>
        <v>6.81</v>
      </c>
      <c r="F85" s="124" t="str">
        <f>'4_Ligation'!AP93</f>
        <v>EPI-33</v>
      </c>
      <c r="G85" s="124" t="s">
        <v>44</v>
      </c>
      <c r="H85" s="124" t="s">
        <v>171</v>
      </c>
      <c r="I85" s="64" t="str">
        <f>'3_Sample_Order_post_digest'!F67</f>
        <v>PstI-MspI</v>
      </c>
    </row>
    <row r="86" spans="1:9" x14ac:dyDescent="0.2">
      <c r="A86" s="64">
        <v>85</v>
      </c>
      <c r="B86" s="121"/>
      <c r="C86" s="121" t="s">
        <v>3</v>
      </c>
      <c r="D86" s="121"/>
      <c r="E86" s="121"/>
      <c r="F86" s="124" t="str">
        <f>'4_Ligation'!AP94</f>
        <v>pa18-16</v>
      </c>
      <c r="G86" s="124" t="s">
        <v>48</v>
      </c>
      <c r="H86" s="124" t="s">
        <v>171</v>
      </c>
      <c r="I86" s="64" t="str">
        <f>'3_Sample_Order_post_digest'!F46</f>
        <v>PstI-MspI</v>
      </c>
    </row>
    <row r="87" spans="1:9" x14ac:dyDescent="0.2">
      <c r="A87" s="64">
        <v>86</v>
      </c>
      <c r="B87" s="121"/>
      <c r="C87" s="121" t="s">
        <v>2</v>
      </c>
      <c r="D87" s="121"/>
      <c r="E87" s="121"/>
      <c r="F87" s="124" t="str">
        <f>'4_Ligation'!AP95</f>
        <v>pa2-15</v>
      </c>
      <c r="G87" s="124" t="s">
        <v>46</v>
      </c>
      <c r="H87" s="124" t="s">
        <v>171</v>
      </c>
      <c r="I87" s="64" t="str">
        <f>'3_Sample_Order_post_digest'!F47</f>
        <v>PstI-HpaII</v>
      </c>
    </row>
    <row r="88" spans="1:9" x14ac:dyDescent="0.2">
      <c r="A88" s="64">
        <v>87</v>
      </c>
      <c r="B88" s="121"/>
      <c r="C88" s="121" t="s">
        <v>1</v>
      </c>
      <c r="D88" s="121"/>
      <c r="E88" s="121"/>
      <c r="F88" s="124" t="str">
        <f>'4_Ligation'!AP96</f>
        <v>pa2-15</v>
      </c>
      <c r="G88" s="124" t="s">
        <v>45</v>
      </c>
      <c r="H88" s="124" t="s">
        <v>171</v>
      </c>
      <c r="I88" s="64" t="str">
        <f>'3_Sample_Order_post_digest'!F72</f>
        <v>PstI-HpaII</v>
      </c>
    </row>
    <row r="89" spans="1:9" x14ac:dyDescent="0.2">
      <c r="A89" s="64">
        <v>88</v>
      </c>
      <c r="B89" s="122"/>
      <c r="C89" s="122" t="s">
        <v>0</v>
      </c>
      <c r="D89" s="122"/>
      <c r="E89" s="122"/>
      <c r="F89" s="124" t="str">
        <f>'4_Ligation'!AP97</f>
        <v>pa2-16</v>
      </c>
      <c r="G89" s="124" t="s">
        <v>49</v>
      </c>
      <c r="H89" s="124" t="s">
        <v>171</v>
      </c>
      <c r="I89" s="64" t="str">
        <f>'3_Sample_Order_post_digest'!F73</f>
        <v>PstI-MspI</v>
      </c>
    </row>
    <row r="90" spans="1:9" x14ac:dyDescent="0.2">
      <c r="A90" s="123">
        <v>89</v>
      </c>
      <c r="B90" s="68"/>
      <c r="C90" s="68" t="s">
        <v>7</v>
      </c>
      <c r="D90" s="68"/>
      <c r="E90" s="68"/>
      <c r="F90" s="125" t="str">
        <f>'4_Ligation'!AT90</f>
        <v>pa2-16</v>
      </c>
      <c r="G90" s="125" t="s">
        <v>47</v>
      </c>
      <c r="H90" s="125" t="s">
        <v>173</v>
      </c>
      <c r="I90" s="123" t="str">
        <f>'3_Sample_Order_post_digest'!F28</f>
        <v>PstI-MspI</v>
      </c>
    </row>
    <row r="91" spans="1:9" x14ac:dyDescent="0.2">
      <c r="A91" s="123">
        <v>90</v>
      </c>
      <c r="B91" s="69"/>
      <c r="C91" s="69" t="s">
        <v>6</v>
      </c>
      <c r="D91" s="69"/>
      <c r="E91" s="69"/>
      <c r="F91" s="125" t="str">
        <f>'4_Ligation'!AT91</f>
        <v>pa3-15</v>
      </c>
      <c r="G91" s="125" t="s">
        <v>50</v>
      </c>
      <c r="H91" s="125" t="s">
        <v>173</v>
      </c>
      <c r="I91" s="123" t="str">
        <f>'3_Sample_Order_post_digest'!F29</f>
        <v>PstI-HpaII</v>
      </c>
    </row>
    <row r="92" spans="1:9" x14ac:dyDescent="0.2">
      <c r="A92" s="123">
        <v>91</v>
      </c>
      <c r="B92" s="69"/>
      <c r="C92" s="69" t="s">
        <v>5</v>
      </c>
      <c r="D92" s="69"/>
      <c r="E92" s="69"/>
      <c r="F92" s="125" t="str">
        <f>'4_Ligation'!AT92</f>
        <v>pa3-15</v>
      </c>
      <c r="G92" s="125" t="s">
        <v>43</v>
      </c>
      <c r="H92" s="125" t="s">
        <v>173</v>
      </c>
      <c r="I92" s="123" t="str">
        <f>'3_Sample_Order_post_digest'!F78</f>
        <v>PstI-HpaII</v>
      </c>
    </row>
    <row r="93" spans="1:9" x14ac:dyDescent="0.2">
      <c r="A93" s="123">
        <v>92</v>
      </c>
      <c r="B93" s="69" t="s">
        <v>247</v>
      </c>
      <c r="C93" s="69" t="s">
        <v>4</v>
      </c>
      <c r="D93" s="69">
        <f>'5_Size-Selection'!C16</f>
        <v>0.14099999999999999</v>
      </c>
      <c r="E93" s="127">
        <f>'6_PCR Illumina_Indexes'!W57</f>
        <v>4.6399999999999997</v>
      </c>
      <c r="F93" s="125" t="str">
        <f>'4_Ligation'!AT93</f>
        <v>pa3-16</v>
      </c>
      <c r="G93" s="125" t="s">
        <v>44</v>
      </c>
      <c r="H93" s="125" t="s">
        <v>173</v>
      </c>
      <c r="I93" s="123" t="str">
        <f>'3_Sample_Order_post_digest'!F79</f>
        <v>PstI-MspI</v>
      </c>
    </row>
    <row r="94" spans="1:9" x14ac:dyDescent="0.2">
      <c r="A94" s="123">
        <v>93</v>
      </c>
      <c r="B94" s="69"/>
      <c r="C94" s="69" t="s">
        <v>3</v>
      </c>
      <c r="D94" s="69"/>
      <c r="E94" s="69"/>
      <c r="F94" s="125" t="str">
        <f>'4_Ligation'!AT94</f>
        <v>pa3-16</v>
      </c>
      <c r="G94" s="125" t="s">
        <v>48</v>
      </c>
      <c r="H94" s="125" t="s">
        <v>173</v>
      </c>
      <c r="I94" s="123" t="str">
        <f>'3_Sample_Order_post_digest'!F52</f>
        <v>PstI-HpaII</v>
      </c>
    </row>
    <row r="95" spans="1:9" x14ac:dyDescent="0.2">
      <c r="A95" s="123">
        <v>94</v>
      </c>
      <c r="B95" s="69"/>
      <c r="C95" s="69" t="s">
        <v>2</v>
      </c>
      <c r="D95" s="69"/>
      <c r="E95" s="69"/>
      <c r="F95" s="125" t="str">
        <f>'4_Ligation'!AT95</f>
        <v>pa5-15</v>
      </c>
      <c r="G95" s="125" t="s">
        <v>46</v>
      </c>
      <c r="H95" s="125" t="s">
        <v>173</v>
      </c>
      <c r="I95" s="123" t="str">
        <f>'3_Sample_Order_post_digest'!F53</f>
        <v>PstI-MspI</v>
      </c>
    </row>
    <row r="96" spans="1:9" x14ac:dyDescent="0.2">
      <c r="A96" s="123">
        <v>95</v>
      </c>
      <c r="B96" s="69"/>
      <c r="C96" s="69" t="s">
        <v>1</v>
      </c>
      <c r="D96" s="69"/>
      <c r="E96" s="69"/>
      <c r="F96" s="125" t="str">
        <f>'4_Ligation'!AT96</f>
        <v>pa5-15</v>
      </c>
      <c r="G96" s="125" t="s">
        <v>45</v>
      </c>
      <c r="H96" s="125" t="s">
        <v>173</v>
      </c>
      <c r="I96" s="123" t="str">
        <f>'3_Sample_Order_post_digest'!F56</f>
        <v>PstI-MspI</v>
      </c>
    </row>
    <row r="97" spans="1:9" x14ac:dyDescent="0.2">
      <c r="A97" s="123">
        <v>96</v>
      </c>
      <c r="B97" s="70"/>
      <c r="C97" s="70" t="s">
        <v>0</v>
      </c>
      <c r="D97" s="70"/>
      <c r="E97" s="70"/>
      <c r="F97" s="125" t="str">
        <f>'4_Ligation'!AT97</f>
        <v>pa5-16</v>
      </c>
      <c r="G97" s="125" t="s">
        <v>49</v>
      </c>
      <c r="H97" s="125" t="s">
        <v>173</v>
      </c>
      <c r="I97" s="123" t="str">
        <f>'3_Sample_Order_post_digest'!F57</f>
        <v>PstI-HpaII</v>
      </c>
    </row>
  </sheetData>
  <pageMargins left="0.75" right="0.75" top="1" bottom="1" header="0.5" footer="0.5"/>
  <pageSetup orientation="landscape" horizontalDpi="4294967292" verticalDpi="42949672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workbookViewId="0">
      <selection activeCell="J39" sqref="J39"/>
    </sheetView>
  </sheetViews>
  <sheetFormatPr baseColWidth="10" defaultRowHeight="16" x14ac:dyDescent="0.2"/>
  <sheetData>
    <row r="1" spans="1:11" x14ac:dyDescent="0.2">
      <c r="A1" s="113" t="s">
        <v>224</v>
      </c>
      <c r="B1" s="111" t="s">
        <v>304</v>
      </c>
      <c r="C1" s="136" t="s">
        <v>258</v>
      </c>
      <c r="D1" s="136" t="s">
        <v>256</v>
      </c>
      <c r="E1" s="136" t="s">
        <v>289</v>
      </c>
      <c r="F1" s="104" t="s">
        <v>227</v>
      </c>
      <c r="G1" s="104" t="s">
        <v>229</v>
      </c>
      <c r="H1" s="103" t="s">
        <v>260</v>
      </c>
      <c r="I1" s="141" t="s">
        <v>261</v>
      </c>
      <c r="J1" s="103" t="s">
        <v>290</v>
      </c>
      <c r="K1" s="103" t="s">
        <v>291</v>
      </c>
    </row>
    <row r="2" spans="1:11" x14ac:dyDescent="0.2">
      <c r="A2" s="137" t="s">
        <v>276</v>
      </c>
      <c r="B2" s="133">
        <v>15</v>
      </c>
      <c r="C2" s="124" t="s">
        <v>236</v>
      </c>
      <c r="D2" s="124" t="s">
        <v>7</v>
      </c>
      <c r="E2" s="138" t="s">
        <v>284</v>
      </c>
      <c r="F2" s="124" t="s">
        <v>47</v>
      </c>
      <c r="G2" s="124" t="s">
        <v>152</v>
      </c>
      <c r="H2" s="120"/>
      <c r="I2" s="142"/>
      <c r="J2" s="150"/>
      <c r="K2" s="150"/>
    </row>
    <row r="3" spans="1:11" x14ac:dyDescent="0.2">
      <c r="A3" s="137" t="s">
        <v>276</v>
      </c>
      <c r="B3" s="133">
        <v>15</v>
      </c>
      <c r="C3" s="124" t="s">
        <v>236</v>
      </c>
      <c r="D3" s="124" t="s">
        <v>6</v>
      </c>
      <c r="E3" s="138" t="s">
        <v>283</v>
      </c>
      <c r="F3" s="124" t="s">
        <v>50</v>
      </c>
      <c r="G3" s="124" t="s">
        <v>152</v>
      </c>
      <c r="H3" s="121"/>
      <c r="I3" s="143"/>
      <c r="J3" s="150"/>
      <c r="K3" s="150"/>
    </row>
    <row r="4" spans="1:11" x14ac:dyDescent="0.2">
      <c r="A4" s="137">
        <v>116</v>
      </c>
      <c r="B4" s="133">
        <v>15</v>
      </c>
      <c r="C4" s="124" t="s">
        <v>236</v>
      </c>
      <c r="D4" s="124" t="s">
        <v>5</v>
      </c>
      <c r="E4" s="138" t="s">
        <v>284</v>
      </c>
      <c r="F4" s="124" t="s">
        <v>43</v>
      </c>
      <c r="G4" s="124" t="s">
        <v>152</v>
      </c>
      <c r="H4" s="121"/>
      <c r="I4" s="143"/>
      <c r="J4" s="150"/>
      <c r="K4" s="150"/>
    </row>
    <row r="5" spans="1:11" x14ac:dyDescent="0.2">
      <c r="A5" s="137">
        <v>108</v>
      </c>
      <c r="B5" s="133">
        <v>15</v>
      </c>
      <c r="C5" s="124" t="s">
        <v>236</v>
      </c>
      <c r="D5" s="124" t="s">
        <v>4</v>
      </c>
      <c r="E5" s="138" t="s">
        <v>284</v>
      </c>
      <c r="F5" s="124" t="s">
        <v>44</v>
      </c>
      <c r="G5" s="124" t="s">
        <v>152</v>
      </c>
      <c r="H5" s="121">
        <v>0.26400000000000001</v>
      </c>
      <c r="I5" s="144">
        <v>1.93</v>
      </c>
      <c r="J5" s="154">
        <v>502</v>
      </c>
      <c r="K5" s="150" t="s">
        <v>292</v>
      </c>
    </row>
    <row r="6" spans="1:11" x14ac:dyDescent="0.2">
      <c r="A6" s="137" t="s">
        <v>274</v>
      </c>
      <c r="B6" s="133">
        <v>15</v>
      </c>
      <c r="C6" s="124" t="s">
        <v>236</v>
      </c>
      <c r="D6" s="124" t="s">
        <v>3</v>
      </c>
      <c r="E6" s="138" t="s">
        <v>283</v>
      </c>
      <c r="F6" s="124" t="s">
        <v>48</v>
      </c>
      <c r="G6" s="124" t="s">
        <v>152</v>
      </c>
      <c r="H6" s="121"/>
      <c r="I6" s="143"/>
      <c r="J6" s="154"/>
      <c r="K6" s="150"/>
    </row>
    <row r="7" spans="1:11" x14ac:dyDescent="0.2">
      <c r="A7" s="137" t="s">
        <v>273</v>
      </c>
      <c r="B7" s="133">
        <v>15</v>
      </c>
      <c r="C7" s="124" t="s">
        <v>236</v>
      </c>
      <c r="D7" s="124" t="s">
        <v>2</v>
      </c>
      <c r="E7" s="138" t="s">
        <v>284</v>
      </c>
      <c r="F7" s="124" t="s">
        <v>46</v>
      </c>
      <c r="G7" s="124" t="s">
        <v>152</v>
      </c>
      <c r="H7" s="121"/>
      <c r="I7" s="143"/>
      <c r="J7" s="154"/>
      <c r="K7" s="150"/>
    </row>
    <row r="8" spans="1:11" x14ac:dyDescent="0.2">
      <c r="A8" s="137">
        <v>116</v>
      </c>
      <c r="B8" s="133">
        <v>15</v>
      </c>
      <c r="C8" s="124" t="s">
        <v>236</v>
      </c>
      <c r="D8" s="124" t="s">
        <v>1</v>
      </c>
      <c r="E8" s="138" t="s">
        <v>283</v>
      </c>
      <c r="F8" s="124" t="s">
        <v>45</v>
      </c>
      <c r="G8" s="124" t="s">
        <v>152</v>
      </c>
      <c r="H8" s="121"/>
      <c r="I8" s="143"/>
      <c r="J8" s="154"/>
      <c r="K8" s="150"/>
    </row>
    <row r="9" spans="1:11" x14ac:dyDescent="0.2">
      <c r="A9" s="137">
        <v>102</v>
      </c>
      <c r="B9" s="133">
        <v>15</v>
      </c>
      <c r="C9" s="124" t="s">
        <v>236</v>
      </c>
      <c r="D9" s="124" t="s">
        <v>0</v>
      </c>
      <c r="E9" s="138" t="s">
        <v>284</v>
      </c>
      <c r="F9" s="124" t="s">
        <v>49</v>
      </c>
      <c r="G9" s="124" t="s">
        <v>152</v>
      </c>
      <c r="H9" s="122"/>
      <c r="I9" s="145"/>
      <c r="J9" s="154"/>
      <c r="K9" s="150"/>
    </row>
    <row r="10" spans="1:11" x14ac:dyDescent="0.2">
      <c r="A10" s="139" t="s">
        <v>268</v>
      </c>
      <c r="B10" s="135">
        <v>15</v>
      </c>
      <c r="C10" s="125" t="s">
        <v>237</v>
      </c>
      <c r="D10" s="125" t="s">
        <v>7</v>
      </c>
      <c r="E10" s="140" t="s">
        <v>283</v>
      </c>
      <c r="F10" s="125" t="s">
        <v>47</v>
      </c>
      <c r="G10" s="125" t="s">
        <v>154</v>
      </c>
      <c r="H10" s="68"/>
      <c r="I10" s="146"/>
      <c r="J10" s="68"/>
      <c r="K10" s="151"/>
    </row>
    <row r="11" spans="1:11" x14ac:dyDescent="0.2">
      <c r="A11" s="139" t="s">
        <v>279</v>
      </c>
      <c r="B11" s="135">
        <v>15</v>
      </c>
      <c r="C11" s="125" t="s">
        <v>237</v>
      </c>
      <c r="D11" s="125" t="s">
        <v>6</v>
      </c>
      <c r="E11" s="140" t="s">
        <v>283</v>
      </c>
      <c r="F11" s="125" t="s">
        <v>50</v>
      </c>
      <c r="G11" s="125" t="s">
        <v>154</v>
      </c>
      <c r="H11" s="69"/>
      <c r="I11" s="147"/>
      <c r="J11" s="69"/>
      <c r="K11" s="152"/>
    </row>
    <row r="12" spans="1:11" x14ac:dyDescent="0.2">
      <c r="A12" s="139" t="s">
        <v>271</v>
      </c>
      <c r="B12" s="135">
        <v>15</v>
      </c>
      <c r="C12" s="125" t="s">
        <v>237</v>
      </c>
      <c r="D12" s="125" t="s">
        <v>5</v>
      </c>
      <c r="E12" s="140" t="s">
        <v>283</v>
      </c>
      <c r="F12" s="125" t="s">
        <v>43</v>
      </c>
      <c r="G12" s="125" t="s">
        <v>154</v>
      </c>
      <c r="H12" s="69"/>
      <c r="I12" s="147"/>
      <c r="J12" s="69"/>
      <c r="K12" s="152"/>
    </row>
    <row r="13" spans="1:11" x14ac:dyDescent="0.2">
      <c r="A13" s="139" t="s">
        <v>279</v>
      </c>
      <c r="B13" s="135">
        <v>15</v>
      </c>
      <c r="C13" s="125" t="s">
        <v>237</v>
      </c>
      <c r="D13" s="125" t="s">
        <v>4</v>
      </c>
      <c r="E13" s="140" t="s">
        <v>284</v>
      </c>
      <c r="F13" s="125" t="s">
        <v>44</v>
      </c>
      <c r="G13" s="125" t="s">
        <v>154</v>
      </c>
      <c r="H13" s="69">
        <v>0.39</v>
      </c>
      <c r="I13" s="148">
        <v>10.1</v>
      </c>
      <c r="J13" s="69">
        <v>493</v>
      </c>
      <c r="K13" s="152" t="s">
        <v>293</v>
      </c>
    </row>
    <row r="14" spans="1:11" x14ac:dyDescent="0.2">
      <c r="A14" s="139" t="s">
        <v>269</v>
      </c>
      <c r="B14" s="135">
        <v>15</v>
      </c>
      <c r="C14" s="125" t="s">
        <v>237</v>
      </c>
      <c r="D14" s="125" t="s">
        <v>3</v>
      </c>
      <c r="E14" s="140" t="s">
        <v>284</v>
      </c>
      <c r="F14" s="125" t="s">
        <v>48</v>
      </c>
      <c r="G14" s="125" t="s">
        <v>154</v>
      </c>
      <c r="H14" s="69"/>
      <c r="I14" s="147"/>
      <c r="J14" s="69"/>
      <c r="K14" s="152"/>
    </row>
    <row r="15" spans="1:11" x14ac:dyDescent="0.2">
      <c r="A15" s="139" t="s">
        <v>267</v>
      </c>
      <c r="B15" s="135">
        <v>15</v>
      </c>
      <c r="C15" s="125" t="s">
        <v>237</v>
      </c>
      <c r="D15" s="125" t="s">
        <v>2</v>
      </c>
      <c r="E15" s="140" t="s">
        <v>283</v>
      </c>
      <c r="F15" s="125" t="s">
        <v>46</v>
      </c>
      <c r="G15" s="125" t="s">
        <v>154</v>
      </c>
      <c r="H15" s="69"/>
      <c r="I15" s="147"/>
      <c r="J15" s="69"/>
      <c r="K15" s="152"/>
    </row>
    <row r="16" spans="1:11" x14ac:dyDescent="0.2">
      <c r="A16" s="139" t="s">
        <v>271</v>
      </c>
      <c r="B16" s="135">
        <v>15</v>
      </c>
      <c r="C16" s="125" t="s">
        <v>237</v>
      </c>
      <c r="D16" s="125" t="s">
        <v>1</v>
      </c>
      <c r="E16" s="140" t="s">
        <v>284</v>
      </c>
      <c r="F16" s="125" t="s">
        <v>45</v>
      </c>
      <c r="G16" s="125" t="s">
        <v>154</v>
      </c>
      <c r="H16" s="69"/>
      <c r="I16" s="147"/>
      <c r="J16" s="69"/>
      <c r="K16" s="152"/>
    </row>
    <row r="17" spans="1:11" x14ac:dyDescent="0.2">
      <c r="A17" s="139" t="s">
        <v>265</v>
      </c>
      <c r="B17" s="135">
        <v>15</v>
      </c>
      <c r="C17" s="125" t="s">
        <v>237</v>
      </c>
      <c r="D17" s="125" t="s">
        <v>0</v>
      </c>
      <c r="E17" s="140" t="s">
        <v>284</v>
      </c>
      <c r="F17" s="125" t="s">
        <v>49</v>
      </c>
      <c r="G17" s="125" t="s">
        <v>154</v>
      </c>
      <c r="H17" s="70"/>
      <c r="I17" s="149"/>
      <c r="J17" s="70"/>
      <c r="K17" s="153"/>
    </row>
    <row r="18" spans="1:11" x14ac:dyDescent="0.2">
      <c r="A18" s="137" t="s">
        <v>274</v>
      </c>
      <c r="B18" s="133">
        <v>18.571428571428569</v>
      </c>
      <c r="C18" s="124" t="s">
        <v>238</v>
      </c>
      <c r="D18" s="124" t="s">
        <v>7</v>
      </c>
      <c r="E18" s="138" t="s">
        <v>284</v>
      </c>
      <c r="F18" s="124" t="s">
        <v>47</v>
      </c>
      <c r="G18" s="124" t="s">
        <v>156</v>
      </c>
      <c r="H18" s="120"/>
      <c r="I18" s="142"/>
      <c r="J18" s="154"/>
      <c r="K18" s="150"/>
    </row>
    <row r="19" spans="1:11" x14ac:dyDescent="0.2">
      <c r="A19" s="137">
        <v>127</v>
      </c>
      <c r="B19" s="133">
        <v>18.055555555555554</v>
      </c>
      <c r="C19" s="124" t="s">
        <v>238</v>
      </c>
      <c r="D19" s="124" t="s">
        <v>6</v>
      </c>
      <c r="E19" s="138" t="s">
        <v>284</v>
      </c>
      <c r="F19" s="124" t="s">
        <v>50</v>
      </c>
      <c r="G19" s="124" t="s">
        <v>156</v>
      </c>
      <c r="H19" s="121"/>
      <c r="I19" s="143"/>
      <c r="J19" s="154"/>
      <c r="K19" s="150"/>
    </row>
    <row r="20" spans="1:11" x14ac:dyDescent="0.2">
      <c r="A20" s="137">
        <v>102</v>
      </c>
      <c r="B20" s="133">
        <v>17.777777777777779</v>
      </c>
      <c r="C20" s="124" t="s">
        <v>238</v>
      </c>
      <c r="D20" s="124" t="s">
        <v>5</v>
      </c>
      <c r="E20" s="138" t="s">
        <v>283</v>
      </c>
      <c r="F20" s="124" t="s">
        <v>43</v>
      </c>
      <c r="G20" s="124" t="s">
        <v>156</v>
      </c>
      <c r="H20" s="121"/>
      <c r="I20" s="143"/>
      <c r="J20" s="154"/>
      <c r="K20" s="150"/>
    </row>
    <row r="21" spans="1:11" x14ac:dyDescent="0.2">
      <c r="A21" s="137" t="s">
        <v>268</v>
      </c>
      <c r="B21" s="133">
        <v>17.018633540372669</v>
      </c>
      <c r="C21" s="124" t="s">
        <v>238</v>
      </c>
      <c r="D21" s="124" t="s">
        <v>4</v>
      </c>
      <c r="E21" s="138" t="s">
        <v>284</v>
      </c>
      <c r="F21" s="124" t="s">
        <v>44</v>
      </c>
      <c r="G21" s="124" t="s">
        <v>156</v>
      </c>
      <c r="H21" s="121">
        <v>0.41099999999999998</v>
      </c>
      <c r="I21" s="144">
        <v>5.18</v>
      </c>
      <c r="J21" s="154">
        <v>498</v>
      </c>
      <c r="K21" s="150" t="s">
        <v>294</v>
      </c>
    </row>
    <row r="22" spans="1:11" x14ac:dyDescent="0.2">
      <c r="A22" s="137" t="s">
        <v>280</v>
      </c>
      <c r="B22" s="133">
        <v>16.956521739130434</v>
      </c>
      <c r="C22" s="124" t="s">
        <v>238</v>
      </c>
      <c r="D22" s="124" t="s">
        <v>3</v>
      </c>
      <c r="E22" s="138" t="s">
        <v>284</v>
      </c>
      <c r="F22" s="124" t="s">
        <v>48</v>
      </c>
      <c r="G22" s="124" t="s">
        <v>156</v>
      </c>
      <c r="H22" s="121"/>
      <c r="I22" s="143"/>
      <c r="J22" s="154"/>
      <c r="K22" s="150"/>
    </row>
    <row r="23" spans="1:11" x14ac:dyDescent="0.2">
      <c r="A23" s="137" t="s">
        <v>270</v>
      </c>
      <c r="B23" s="133">
        <v>16.832298136645964</v>
      </c>
      <c r="C23" s="124" t="s">
        <v>238</v>
      </c>
      <c r="D23" s="124" t="s">
        <v>2</v>
      </c>
      <c r="E23" s="138" t="s">
        <v>283</v>
      </c>
      <c r="F23" s="124" t="s">
        <v>46</v>
      </c>
      <c r="G23" s="124" t="s">
        <v>156</v>
      </c>
      <c r="H23" s="121"/>
      <c r="I23" s="143"/>
      <c r="J23" s="154"/>
      <c r="K23" s="150"/>
    </row>
    <row r="24" spans="1:11" x14ac:dyDescent="0.2">
      <c r="A24" s="137">
        <v>103</v>
      </c>
      <c r="B24" s="133">
        <v>16.215277777777779</v>
      </c>
      <c r="C24" s="124" t="s">
        <v>238</v>
      </c>
      <c r="D24" s="124" t="s">
        <v>1</v>
      </c>
      <c r="E24" s="138" t="s">
        <v>284</v>
      </c>
      <c r="F24" s="124" t="s">
        <v>45</v>
      </c>
      <c r="G24" s="124" t="s">
        <v>156</v>
      </c>
      <c r="H24" s="121"/>
      <c r="I24" s="143"/>
      <c r="J24" s="154"/>
      <c r="K24" s="150"/>
    </row>
    <row r="25" spans="1:11" x14ac:dyDescent="0.2">
      <c r="A25" s="137" t="s">
        <v>280</v>
      </c>
      <c r="B25" s="133">
        <v>16.149068322981364</v>
      </c>
      <c r="C25" s="124" t="s">
        <v>238</v>
      </c>
      <c r="D25" s="124" t="s">
        <v>0</v>
      </c>
      <c r="E25" s="138" t="s">
        <v>283</v>
      </c>
      <c r="F25" s="124" t="s">
        <v>49</v>
      </c>
      <c r="G25" s="124" t="s">
        <v>156</v>
      </c>
      <c r="H25" s="122"/>
      <c r="I25" s="145"/>
      <c r="J25" s="154"/>
      <c r="K25" s="150"/>
    </row>
    <row r="26" spans="1:11" x14ac:dyDescent="0.2">
      <c r="A26" s="139">
        <v>106</v>
      </c>
      <c r="B26" s="135">
        <v>15.902777777777777</v>
      </c>
      <c r="C26" s="125" t="s">
        <v>239</v>
      </c>
      <c r="D26" s="125" t="s">
        <v>7</v>
      </c>
      <c r="E26" s="140" t="s">
        <v>284</v>
      </c>
      <c r="F26" s="125" t="s">
        <v>47</v>
      </c>
      <c r="G26" s="125" t="s">
        <v>157</v>
      </c>
      <c r="H26" s="68"/>
      <c r="I26" s="146"/>
      <c r="J26" s="68"/>
      <c r="K26" s="151"/>
    </row>
    <row r="27" spans="1:11" x14ac:dyDescent="0.2">
      <c r="A27" s="139">
        <v>114</v>
      </c>
      <c r="B27" s="135">
        <v>15.3125</v>
      </c>
      <c r="C27" s="125" t="s">
        <v>239</v>
      </c>
      <c r="D27" s="125" t="s">
        <v>6</v>
      </c>
      <c r="E27" s="140" t="s">
        <v>284</v>
      </c>
      <c r="F27" s="125" t="s">
        <v>50</v>
      </c>
      <c r="G27" s="125" t="s">
        <v>157</v>
      </c>
      <c r="H27" s="69"/>
      <c r="I27" s="147"/>
      <c r="J27" s="69"/>
      <c r="K27" s="152"/>
    </row>
    <row r="28" spans="1:11" x14ac:dyDescent="0.2">
      <c r="A28" s="139" t="s">
        <v>269</v>
      </c>
      <c r="B28" s="135">
        <v>15.279503105590061</v>
      </c>
      <c r="C28" s="125" t="s">
        <v>239</v>
      </c>
      <c r="D28" s="125" t="s">
        <v>5</v>
      </c>
      <c r="E28" s="140" t="s">
        <v>283</v>
      </c>
      <c r="F28" s="125" t="s">
        <v>43</v>
      </c>
      <c r="G28" s="125" t="s">
        <v>157</v>
      </c>
      <c r="H28" s="69"/>
      <c r="I28" s="147"/>
      <c r="J28" s="69"/>
      <c r="K28" s="152"/>
    </row>
    <row r="29" spans="1:11" x14ac:dyDescent="0.2">
      <c r="A29" s="139" t="s">
        <v>266</v>
      </c>
      <c r="B29" s="135">
        <v>15.217391304347824</v>
      </c>
      <c r="C29" s="125" t="s">
        <v>239</v>
      </c>
      <c r="D29" s="125" t="s">
        <v>4</v>
      </c>
      <c r="E29" s="140" t="s">
        <v>284</v>
      </c>
      <c r="F29" s="125" t="s">
        <v>44</v>
      </c>
      <c r="G29" s="125" t="s">
        <v>157</v>
      </c>
      <c r="H29" s="69">
        <v>0.41099999999999998</v>
      </c>
      <c r="I29" s="148">
        <v>5.41</v>
      </c>
      <c r="J29" s="69">
        <v>493</v>
      </c>
      <c r="K29" s="152" t="s">
        <v>295</v>
      </c>
    </row>
    <row r="30" spans="1:11" x14ac:dyDescent="0.2">
      <c r="A30" s="139">
        <v>131</v>
      </c>
      <c r="B30" s="135">
        <v>14.513888888888888</v>
      </c>
      <c r="C30" s="125" t="s">
        <v>239</v>
      </c>
      <c r="D30" s="125" t="s">
        <v>3</v>
      </c>
      <c r="E30" s="140" t="s">
        <v>284</v>
      </c>
      <c r="F30" s="125" t="s">
        <v>48</v>
      </c>
      <c r="G30" s="125" t="s">
        <v>157</v>
      </c>
      <c r="H30" s="69"/>
      <c r="I30" s="147"/>
      <c r="J30" s="69"/>
      <c r="K30" s="152"/>
    </row>
    <row r="31" spans="1:11" x14ac:dyDescent="0.2">
      <c r="A31" s="139">
        <v>115</v>
      </c>
      <c r="B31" s="135">
        <v>14.236111111111111</v>
      </c>
      <c r="C31" s="125" t="s">
        <v>239</v>
      </c>
      <c r="D31" s="125" t="s">
        <v>2</v>
      </c>
      <c r="E31" s="140" t="s">
        <v>284</v>
      </c>
      <c r="F31" s="125" t="s">
        <v>46</v>
      </c>
      <c r="G31" s="125" t="s">
        <v>157</v>
      </c>
      <c r="H31" s="69"/>
      <c r="I31" s="147"/>
      <c r="J31" s="69"/>
      <c r="K31" s="152"/>
    </row>
    <row r="32" spans="1:11" x14ac:dyDescent="0.2">
      <c r="A32" s="139" t="s">
        <v>281</v>
      </c>
      <c r="B32" s="135">
        <v>14.099378881987576</v>
      </c>
      <c r="C32" s="125" t="s">
        <v>239</v>
      </c>
      <c r="D32" s="125" t="s">
        <v>1</v>
      </c>
      <c r="E32" s="140" t="s">
        <v>283</v>
      </c>
      <c r="F32" s="125" t="s">
        <v>45</v>
      </c>
      <c r="G32" s="125" t="s">
        <v>157</v>
      </c>
      <c r="H32" s="69"/>
      <c r="I32" s="147"/>
      <c r="J32" s="69"/>
      <c r="K32" s="152"/>
    </row>
    <row r="33" spans="1:11" x14ac:dyDescent="0.2">
      <c r="A33" s="139" t="s">
        <v>270</v>
      </c>
      <c r="B33" s="135">
        <v>13.975155279503104</v>
      </c>
      <c r="C33" s="125" t="s">
        <v>239</v>
      </c>
      <c r="D33" s="125" t="s">
        <v>0</v>
      </c>
      <c r="E33" s="140" t="s">
        <v>284</v>
      </c>
      <c r="F33" s="125" t="s">
        <v>49</v>
      </c>
      <c r="G33" s="125" t="s">
        <v>157</v>
      </c>
      <c r="H33" s="70"/>
      <c r="I33" s="149"/>
      <c r="J33" s="70"/>
      <c r="K33" s="153"/>
    </row>
    <row r="34" spans="1:11" x14ac:dyDescent="0.2">
      <c r="A34" s="137">
        <v>128</v>
      </c>
      <c r="B34" s="133">
        <v>13.944444444444446</v>
      </c>
      <c r="C34" s="124" t="s">
        <v>240</v>
      </c>
      <c r="D34" s="124" t="s">
        <v>7</v>
      </c>
      <c r="E34" s="138" t="s">
        <v>283</v>
      </c>
      <c r="F34" s="124" t="s">
        <v>47</v>
      </c>
      <c r="G34" s="124" t="s">
        <v>159</v>
      </c>
      <c r="H34" s="120"/>
      <c r="I34" s="142"/>
      <c r="J34" s="154"/>
      <c r="K34" s="150"/>
    </row>
    <row r="35" spans="1:11" x14ac:dyDescent="0.2">
      <c r="A35" s="137">
        <v>121</v>
      </c>
      <c r="B35" s="133">
        <v>13.777777777777779</v>
      </c>
      <c r="C35" s="124" t="s">
        <v>240</v>
      </c>
      <c r="D35" s="124" t="s">
        <v>6</v>
      </c>
      <c r="E35" s="138" t="s">
        <v>283</v>
      </c>
      <c r="F35" s="124" t="s">
        <v>50</v>
      </c>
      <c r="G35" s="124" t="s">
        <v>159</v>
      </c>
      <c r="H35" s="121"/>
      <c r="I35" s="143"/>
      <c r="J35" s="154"/>
      <c r="K35" s="150"/>
    </row>
    <row r="36" spans="1:11" x14ac:dyDescent="0.2">
      <c r="A36" s="137" t="s">
        <v>264</v>
      </c>
      <c r="B36" s="133">
        <v>13.726708074534161</v>
      </c>
      <c r="C36" s="124" t="s">
        <v>240</v>
      </c>
      <c r="D36" s="124" t="s">
        <v>5</v>
      </c>
      <c r="E36" s="138" t="s">
        <v>284</v>
      </c>
      <c r="F36" s="124" t="s">
        <v>43</v>
      </c>
      <c r="G36" s="124" t="s">
        <v>159</v>
      </c>
      <c r="H36" s="121"/>
      <c r="I36" s="143"/>
      <c r="J36" s="154"/>
      <c r="K36" s="150"/>
    </row>
    <row r="37" spans="1:11" x14ac:dyDescent="0.2">
      <c r="A37" s="137">
        <v>111</v>
      </c>
      <c r="B37" s="133">
        <v>13.541666666666666</v>
      </c>
      <c r="C37" s="124" t="s">
        <v>240</v>
      </c>
      <c r="D37" s="124" t="s">
        <v>4</v>
      </c>
      <c r="E37" s="138" t="s">
        <v>284</v>
      </c>
      <c r="F37" s="124" t="s">
        <v>44</v>
      </c>
      <c r="G37" s="124" t="s">
        <v>159</v>
      </c>
      <c r="H37" s="121">
        <v>0.35</v>
      </c>
      <c r="I37" s="144">
        <v>5.29</v>
      </c>
      <c r="J37" s="154">
        <v>494</v>
      </c>
      <c r="K37" s="150" t="s">
        <v>296</v>
      </c>
    </row>
    <row r="38" spans="1:11" x14ac:dyDescent="0.2">
      <c r="A38" s="137">
        <v>129</v>
      </c>
      <c r="B38" s="133">
        <v>13.388888888888891</v>
      </c>
      <c r="C38" s="124" t="s">
        <v>240</v>
      </c>
      <c r="D38" s="124" t="s">
        <v>3</v>
      </c>
      <c r="E38" s="138" t="s">
        <v>283</v>
      </c>
      <c r="F38" s="124" t="s">
        <v>48</v>
      </c>
      <c r="G38" s="124" t="s">
        <v>159</v>
      </c>
      <c r="H38" s="121"/>
      <c r="I38" s="143"/>
      <c r="J38" s="154"/>
      <c r="K38" s="150"/>
    </row>
    <row r="39" spans="1:11" x14ac:dyDescent="0.2">
      <c r="A39" s="137">
        <v>120</v>
      </c>
      <c r="B39" s="133">
        <v>13.368055555555555</v>
      </c>
      <c r="C39" s="124" t="s">
        <v>240</v>
      </c>
      <c r="D39" s="124" t="s">
        <v>2</v>
      </c>
      <c r="E39" s="138" t="s">
        <v>284</v>
      </c>
      <c r="F39" s="124" t="s">
        <v>46</v>
      </c>
      <c r="G39" s="124" t="s">
        <v>159</v>
      </c>
      <c r="H39" s="121"/>
      <c r="I39" s="143"/>
      <c r="J39" s="154"/>
      <c r="K39" s="150"/>
    </row>
    <row r="40" spans="1:11" x14ac:dyDescent="0.2">
      <c r="A40" s="137">
        <v>123</v>
      </c>
      <c r="B40" s="133">
        <v>13.368055555555555</v>
      </c>
      <c r="C40" s="124" t="s">
        <v>240</v>
      </c>
      <c r="D40" s="124" t="s">
        <v>1</v>
      </c>
      <c r="E40" s="138" t="s">
        <v>284</v>
      </c>
      <c r="F40" s="124" t="s">
        <v>45</v>
      </c>
      <c r="G40" s="124" t="s">
        <v>159</v>
      </c>
      <c r="H40" s="121"/>
      <c r="I40" s="143"/>
      <c r="J40" s="154"/>
      <c r="K40" s="150"/>
    </row>
    <row r="41" spans="1:11" x14ac:dyDescent="0.2">
      <c r="A41" s="137">
        <v>118</v>
      </c>
      <c r="B41" s="133">
        <v>13.055555555555555</v>
      </c>
      <c r="C41" s="124" t="s">
        <v>240</v>
      </c>
      <c r="D41" s="124" t="s">
        <v>0</v>
      </c>
      <c r="E41" s="138" t="s">
        <v>284</v>
      </c>
      <c r="F41" s="124" t="s">
        <v>49</v>
      </c>
      <c r="G41" s="124" t="s">
        <v>159</v>
      </c>
      <c r="H41" s="122"/>
      <c r="I41" s="145"/>
      <c r="J41" s="154"/>
      <c r="K41" s="150"/>
    </row>
    <row r="42" spans="1:11" x14ac:dyDescent="0.2">
      <c r="A42" s="139">
        <v>128</v>
      </c>
      <c r="B42" s="135">
        <v>12.916666666666668</v>
      </c>
      <c r="C42" s="125" t="s">
        <v>241</v>
      </c>
      <c r="D42" s="125" t="s">
        <v>7</v>
      </c>
      <c r="E42" s="140" t="s">
        <v>284</v>
      </c>
      <c r="F42" s="125" t="s">
        <v>47</v>
      </c>
      <c r="G42" s="125" t="s">
        <v>161</v>
      </c>
      <c r="H42" s="68"/>
      <c r="I42" s="146"/>
      <c r="J42" s="68"/>
      <c r="K42" s="151"/>
    </row>
    <row r="43" spans="1:11" x14ac:dyDescent="0.2">
      <c r="A43" s="139">
        <v>131</v>
      </c>
      <c r="B43" s="135">
        <v>12.833333333333334</v>
      </c>
      <c r="C43" s="125" t="s">
        <v>241</v>
      </c>
      <c r="D43" s="125" t="s">
        <v>6</v>
      </c>
      <c r="E43" s="140" t="s">
        <v>283</v>
      </c>
      <c r="F43" s="125" t="s">
        <v>50</v>
      </c>
      <c r="G43" s="125" t="s">
        <v>161</v>
      </c>
      <c r="H43" s="69"/>
      <c r="I43" s="147"/>
      <c r="J43" s="69"/>
      <c r="K43" s="152"/>
    </row>
    <row r="44" spans="1:11" x14ac:dyDescent="0.2">
      <c r="A44" s="139" t="s">
        <v>264</v>
      </c>
      <c r="B44" s="135">
        <v>12.708333333333334</v>
      </c>
      <c r="C44" s="125" t="s">
        <v>241</v>
      </c>
      <c r="D44" s="125" t="s">
        <v>5</v>
      </c>
      <c r="E44" s="140" t="s">
        <v>283</v>
      </c>
      <c r="F44" s="125" t="s">
        <v>43</v>
      </c>
      <c r="G44" s="125" t="s">
        <v>161</v>
      </c>
      <c r="H44" s="69"/>
      <c r="I44" s="147"/>
      <c r="J44" s="69"/>
      <c r="K44" s="152"/>
    </row>
    <row r="45" spans="1:11" x14ac:dyDescent="0.2">
      <c r="A45" s="139">
        <v>112</v>
      </c>
      <c r="B45" s="135">
        <v>12.611111111111111</v>
      </c>
      <c r="C45" s="125" t="s">
        <v>241</v>
      </c>
      <c r="D45" s="125" t="s">
        <v>4</v>
      </c>
      <c r="E45" s="140" t="s">
        <v>283</v>
      </c>
      <c r="F45" s="125" t="s">
        <v>44</v>
      </c>
      <c r="G45" s="125" t="s">
        <v>161</v>
      </c>
      <c r="H45" s="69">
        <v>0.32100000000000001</v>
      </c>
      <c r="I45" s="148">
        <v>8.44</v>
      </c>
      <c r="J45" s="69">
        <v>496</v>
      </c>
      <c r="K45" s="152" t="s">
        <v>297</v>
      </c>
    </row>
    <row r="46" spans="1:11" x14ac:dyDescent="0.2">
      <c r="A46" s="139">
        <v>122</v>
      </c>
      <c r="B46" s="135">
        <v>12.555555555555557</v>
      </c>
      <c r="C46" s="125" t="s">
        <v>241</v>
      </c>
      <c r="D46" s="125" t="s">
        <v>3</v>
      </c>
      <c r="E46" s="140" t="s">
        <v>283</v>
      </c>
      <c r="F46" s="125" t="s">
        <v>48</v>
      </c>
      <c r="G46" s="125" t="s">
        <v>161</v>
      </c>
      <c r="H46" s="69"/>
      <c r="I46" s="147"/>
      <c r="J46" s="69"/>
      <c r="K46" s="152"/>
    </row>
    <row r="47" spans="1:11" x14ac:dyDescent="0.2">
      <c r="A47" s="139">
        <v>101</v>
      </c>
      <c r="B47" s="135">
        <v>12.5</v>
      </c>
      <c r="C47" s="125" t="s">
        <v>241</v>
      </c>
      <c r="D47" s="125" t="s">
        <v>2</v>
      </c>
      <c r="E47" s="140" t="s">
        <v>283</v>
      </c>
      <c r="F47" s="125" t="s">
        <v>46</v>
      </c>
      <c r="G47" s="125" t="s">
        <v>161</v>
      </c>
      <c r="H47" s="69"/>
      <c r="I47" s="147"/>
      <c r="J47" s="69"/>
      <c r="K47" s="152"/>
    </row>
    <row r="48" spans="1:11" x14ac:dyDescent="0.2">
      <c r="A48" s="139">
        <v>122</v>
      </c>
      <c r="B48" s="135">
        <v>12.5</v>
      </c>
      <c r="C48" s="125" t="s">
        <v>241</v>
      </c>
      <c r="D48" s="125" t="s">
        <v>1</v>
      </c>
      <c r="E48" s="140" t="s">
        <v>284</v>
      </c>
      <c r="F48" s="125" t="s">
        <v>45</v>
      </c>
      <c r="G48" s="125" t="s">
        <v>161</v>
      </c>
      <c r="H48" s="69"/>
      <c r="I48" s="147"/>
      <c r="J48" s="69"/>
      <c r="K48" s="152"/>
    </row>
    <row r="49" spans="1:11" x14ac:dyDescent="0.2">
      <c r="A49" s="139">
        <v>105</v>
      </c>
      <c r="B49" s="135">
        <v>12.291666666666666</v>
      </c>
      <c r="C49" s="125" t="s">
        <v>241</v>
      </c>
      <c r="D49" s="125" t="s">
        <v>0</v>
      </c>
      <c r="E49" s="140" t="s">
        <v>284</v>
      </c>
      <c r="F49" s="125" t="s">
        <v>49</v>
      </c>
      <c r="G49" s="125" t="s">
        <v>161</v>
      </c>
      <c r="H49" s="70"/>
      <c r="I49" s="149"/>
      <c r="J49" s="70"/>
      <c r="K49" s="153"/>
    </row>
    <row r="50" spans="1:11" x14ac:dyDescent="0.2">
      <c r="A50" s="137">
        <v>101</v>
      </c>
      <c r="B50" s="133">
        <v>12.222222222222223</v>
      </c>
      <c r="C50" s="124" t="s">
        <v>242</v>
      </c>
      <c r="D50" s="124" t="s">
        <v>7</v>
      </c>
      <c r="E50" s="138" t="s">
        <v>284</v>
      </c>
      <c r="F50" s="124" t="s">
        <v>47</v>
      </c>
      <c r="G50" s="124" t="s">
        <v>163</v>
      </c>
      <c r="H50" s="120"/>
      <c r="I50" s="142"/>
      <c r="J50" s="154"/>
      <c r="K50" s="150"/>
    </row>
    <row r="51" spans="1:11" x14ac:dyDescent="0.2">
      <c r="A51" s="137" t="s">
        <v>266</v>
      </c>
      <c r="B51" s="133">
        <v>12.1875</v>
      </c>
      <c r="C51" s="124" t="s">
        <v>242</v>
      </c>
      <c r="D51" s="124" t="s">
        <v>6</v>
      </c>
      <c r="E51" s="138" t="s">
        <v>283</v>
      </c>
      <c r="F51" s="124" t="s">
        <v>50</v>
      </c>
      <c r="G51" s="124" t="s">
        <v>163</v>
      </c>
      <c r="H51" s="121"/>
      <c r="I51" s="143"/>
      <c r="J51" s="154"/>
      <c r="K51" s="150"/>
    </row>
    <row r="52" spans="1:11" x14ac:dyDescent="0.2">
      <c r="A52" s="137">
        <v>107</v>
      </c>
      <c r="B52" s="133">
        <v>12.166666666666666</v>
      </c>
      <c r="C52" s="124" t="s">
        <v>242</v>
      </c>
      <c r="D52" s="124" t="s">
        <v>5</v>
      </c>
      <c r="E52" s="138" t="s">
        <v>283</v>
      </c>
      <c r="F52" s="124" t="s">
        <v>43</v>
      </c>
      <c r="G52" s="124" t="s">
        <v>163</v>
      </c>
      <c r="H52" s="121"/>
      <c r="I52" s="143"/>
      <c r="J52" s="154"/>
      <c r="K52" s="150"/>
    </row>
    <row r="53" spans="1:11" x14ac:dyDescent="0.2">
      <c r="A53" s="137" t="s">
        <v>265</v>
      </c>
      <c r="B53" s="133">
        <v>12.118055555555555</v>
      </c>
      <c r="C53" s="124" t="s">
        <v>242</v>
      </c>
      <c r="D53" s="124" t="s">
        <v>4</v>
      </c>
      <c r="E53" s="138" t="s">
        <v>283</v>
      </c>
      <c r="F53" s="124" t="s">
        <v>44</v>
      </c>
      <c r="G53" s="124" t="s">
        <v>163</v>
      </c>
      <c r="H53" s="121">
        <v>0.372</v>
      </c>
      <c r="I53" s="144">
        <v>2.71</v>
      </c>
      <c r="J53" s="154">
        <v>491</v>
      </c>
      <c r="K53" s="150" t="s">
        <v>298</v>
      </c>
    </row>
    <row r="54" spans="1:11" x14ac:dyDescent="0.2">
      <c r="A54" s="137" t="s">
        <v>281</v>
      </c>
      <c r="B54" s="133">
        <v>11.677018633540373</v>
      </c>
      <c r="C54" s="124" t="s">
        <v>242</v>
      </c>
      <c r="D54" s="124" t="s">
        <v>3</v>
      </c>
      <c r="E54" s="138" t="s">
        <v>284</v>
      </c>
      <c r="F54" s="124" t="s">
        <v>48</v>
      </c>
      <c r="G54" s="124" t="s">
        <v>163</v>
      </c>
      <c r="H54" s="121"/>
      <c r="I54" s="143"/>
      <c r="J54" s="154"/>
      <c r="K54" s="150"/>
    </row>
    <row r="55" spans="1:11" x14ac:dyDescent="0.2">
      <c r="A55" s="137">
        <v>125</v>
      </c>
      <c r="B55" s="133">
        <v>11.562499999999998</v>
      </c>
      <c r="C55" s="124" t="s">
        <v>242</v>
      </c>
      <c r="D55" s="124" t="s">
        <v>2</v>
      </c>
      <c r="E55" s="138" t="s">
        <v>284</v>
      </c>
      <c r="F55" s="124" t="s">
        <v>46</v>
      </c>
      <c r="G55" s="124" t="s">
        <v>163</v>
      </c>
      <c r="H55" s="121"/>
      <c r="I55" s="143"/>
      <c r="J55" s="154"/>
      <c r="K55" s="150"/>
    </row>
    <row r="56" spans="1:11" x14ac:dyDescent="0.2">
      <c r="A56" s="137">
        <v>105</v>
      </c>
      <c r="B56" s="133">
        <v>11.5</v>
      </c>
      <c r="C56" s="124" t="s">
        <v>242</v>
      </c>
      <c r="D56" s="124" t="s">
        <v>1</v>
      </c>
      <c r="E56" s="138" t="s">
        <v>283</v>
      </c>
      <c r="F56" s="124" t="s">
        <v>45</v>
      </c>
      <c r="G56" s="124" t="s">
        <v>163</v>
      </c>
      <c r="H56" s="121"/>
      <c r="I56" s="143"/>
      <c r="J56" s="154"/>
      <c r="K56" s="150"/>
    </row>
    <row r="57" spans="1:11" x14ac:dyDescent="0.2">
      <c r="A57" s="137" t="s">
        <v>272</v>
      </c>
      <c r="B57" s="133">
        <v>11.428571428571427</v>
      </c>
      <c r="C57" s="124" t="s">
        <v>242</v>
      </c>
      <c r="D57" s="124" t="s">
        <v>0</v>
      </c>
      <c r="E57" s="138" t="s">
        <v>283</v>
      </c>
      <c r="F57" s="124" t="s">
        <v>49</v>
      </c>
      <c r="G57" s="124" t="s">
        <v>163</v>
      </c>
      <c r="H57" s="122"/>
      <c r="I57" s="145"/>
      <c r="J57" s="154"/>
      <c r="K57" s="150"/>
    </row>
    <row r="58" spans="1:11" x14ac:dyDescent="0.2">
      <c r="A58" s="139">
        <v>121</v>
      </c>
      <c r="B58" s="135">
        <v>11.388888888888888</v>
      </c>
      <c r="C58" s="125" t="s">
        <v>243</v>
      </c>
      <c r="D58" s="125" t="s">
        <v>7</v>
      </c>
      <c r="E58" s="140" t="s">
        <v>284</v>
      </c>
      <c r="F58" s="125" t="s">
        <v>47</v>
      </c>
      <c r="G58" s="125" t="s">
        <v>165</v>
      </c>
      <c r="H58" s="68"/>
      <c r="I58" s="146"/>
      <c r="J58" s="68"/>
      <c r="K58" s="151"/>
    </row>
    <row r="59" spans="1:11" x14ac:dyDescent="0.2">
      <c r="A59" s="139" t="s">
        <v>267</v>
      </c>
      <c r="B59" s="135">
        <v>11.180124223602483</v>
      </c>
      <c r="C59" s="125" t="s">
        <v>243</v>
      </c>
      <c r="D59" s="125" t="s">
        <v>6</v>
      </c>
      <c r="E59" s="140" t="s">
        <v>284</v>
      </c>
      <c r="F59" s="125" t="s">
        <v>50</v>
      </c>
      <c r="G59" s="125" t="s">
        <v>165</v>
      </c>
      <c r="H59" s="69"/>
      <c r="I59" s="147"/>
      <c r="J59" s="69"/>
      <c r="K59" s="152"/>
    </row>
    <row r="60" spans="1:11" x14ac:dyDescent="0.2">
      <c r="A60" s="139">
        <v>123</v>
      </c>
      <c r="B60" s="135">
        <v>11.111111111111111</v>
      </c>
      <c r="C60" s="125" t="s">
        <v>243</v>
      </c>
      <c r="D60" s="125" t="s">
        <v>5</v>
      </c>
      <c r="E60" s="140" t="s">
        <v>283</v>
      </c>
      <c r="F60" s="125" t="s">
        <v>43</v>
      </c>
      <c r="G60" s="125" t="s">
        <v>165</v>
      </c>
      <c r="H60" s="69"/>
      <c r="I60" s="147"/>
      <c r="J60" s="69"/>
      <c r="K60" s="152"/>
    </row>
    <row r="61" spans="1:11" x14ac:dyDescent="0.2">
      <c r="A61" s="139">
        <v>126</v>
      </c>
      <c r="B61" s="135">
        <v>11.111111111111111</v>
      </c>
      <c r="C61" s="125" t="s">
        <v>243</v>
      </c>
      <c r="D61" s="125" t="s">
        <v>4</v>
      </c>
      <c r="E61" s="140" t="s">
        <v>283</v>
      </c>
      <c r="F61" s="125" t="s">
        <v>44</v>
      </c>
      <c r="G61" s="125" t="s">
        <v>165</v>
      </c>
      <c r="H61" s="69">
        <v>0.30199999999999999</v>
      </c>
      <c r="I61" s="148">
        <v>5.04</v>
      </c>
      <c r="J61" s="69">
        <v>500</v>
      </c>
      <c r="K61" s="152" t="s">
        <v>299</v>
      </c>
    </row>
    <row r="62" spans="1:11" x14ac:dyDescent="0.2">
      <c r="A62" s="139">
        <v>120</v>
      </c>
      <c r="B62" s="135">
        <v>10.833333333333334</v>
      </c>
      <c r="C62" s="125" t="s">
        <v>243</v>
      </c>
      <c r="D62" s="125" t="s">
        <v>3</v>
      </c>
      <c r="E62" s="140" t="s">
        <v>283</v>
      </c>
      <c r="F62" s="125" t="s">
        <v>48</v>
      </c>
      <c r="G62" s="125" t="s">
        <v>165</v>
      </c>
      <c r="H62" s="69"/>
      <c r="I62" s="147"/>
      <c r="J62" s="69"/>
      <c r="K62" s="152"/>
    </row>
    <row r="63" spans="1:11" x14ac:dyDescent="0.2">
      <c r="A63" s="139">
        <v>117</v>
      </c>
      <c r="B63" s="135">
        <v>10.777777777777777</v>
      </c>
      <c r="C63" s="125" t="s">
        <v>243</v>
      </c>
      <c r="D63" s="125" t="s">
        <v>2</v>
      </c>
      <c r="E63" s="140" t="s">
        <v>283</v>
      </c>
      <c r="F63" s="125" t="s">
        <v>46</v>
      </c>
      <c r="G63" s="125" t="s">
        <v>165</v>
      </c>
      <c r="H63" s="69"/>
      <c r="I63" s="147"/>
      <c r="J63" s="69"/>
      <c r="K63" s="152"/>
    </row>
    <row r="64" spans="1:11" x14ac:dyDescent="0.2">
      <c r="A64" s="139">
        <v>115</v>
      </c>
      <c r="B64" s="135">
        <v>10.722222222222223</v>
      </c>
      <c r="C64" s="125" t="s">
        <v>243</v>
      </c>
      <c r="D64" s="125" t="s">
        <v>1</v>
      </c>
      <c r="E64" s="140" t="s">
        <v>283</v>
      </c>
      <c r="F64" s="125" t="s">
        <v>45</v>
      </c>
      <c r="G64" s="125" t="s">
        <v>165</v>
      </c>
      <c r="H64" s="69"/>
      <c r="I64" s="147"/>
      <c r="J64" s="69"/>
      <c r="K64" s="152"/>
    </row>
    <row r="65" spans="1:11" x14ac:dyDescent="0.2">
      <c r="A65" s="139" t="s">
        <v>272</v>
      </c>
      <c r="B65" s="135">
        <v>10.683229813664594</v>
      </c>
      <c r="C65" s="125" t="s">
        <v>243</v>
      </c>
      <c r="D65" s="125" t="s">
        <v>0</v>
      </c>
      <c r="E65" s="140" t="s">
        <v>284</v>
      </c>
      <c r="F65" s="125" t="s">
        <v>49</v>
      </c>
      <c r="G65" s="125" t="s">
        <v>165</v>
      </c>
      <c r="H65" s="70"/>
      <c r="I65" s="149"/>
      <c r="J65" s="70"/>
      <c r="K65" s="153"/>
    </row>
    <row r="66" spans="1:11" x14ac:dyDescent="0.2">
      <c r="A66" s="137">
        <v>130</v>
      </c>
      <c r="B66" s="133">
        <v>10.611111111111112</v>
      </c>
      <c r="C66" s="124" t="s">
        <v>244</v>
      </c>
      <c r="D66" s="124" t="s">
        <v>7</v>
      </c>
      <c r="E66" s="138" t="s">
        <v>283</v>
      </c>
      <c r="F66" s="124" t="s">
        <v>47</v>
      </c>
      <c r="G66" s="124" t="s">
        <v>167</v>
      </c>
      <c r="H66" s="120"/>
      <c r="I66" s="142"/>
      <c r="J66" s="154"/>
      <c r="K66" s="150"/>
    </row>
    <row r="67" spans="1:11" x14ac:dyDescent="0.2">
      <c r="A67" s="137">
        <v>111</v>
      </c>
      <c r="B67" s="133">
        <v>10.555555555555555</v>
      </c>
      <c r="C67" s="124" t="s">
        <v>244</v>
      </c>
      <c r="D67" s="124" t="s">
        <v>6</v>
      </c>
      <c r="E67" s="138" t="s">
        <v>283</v>
      </c>
      <c r="F67" s="124" t="s">
        <v>50</v>
      </c>
      <c r="G67" s="124" t="s">
        <v>167</v>
      </c>
      <c r="H67" s="121"/>
      <c r="I67" s="143"/>
      <c r="J67" s="154"/>
      <c r="K67" s="150"/>
    </row>
    <row r="68" spans="1:11" x14ac:dyDescent="0.2">
      <c r="A68" s="137" t="s">
        <v>278</v>
      </c>
      <c r="B68" s="133">
        <v>10.496894409937887</v>
      </c>
      <c r="C68" s="124" t="s">
        <v>244</v>
      </c>
      <c r="D68" s="124" t="s">
        <v>5</v>
      </c>
      <c r="E68" s="138" t="s">
        <v>283</v>
      </c>
      <c r="F68" s="124" t="s">
        <v>43</v>
      </c>
      <c r="G68" s="124" t="s">
        <v>167</v>
      </c>
      <c r="H68" s="121"/>
      <c r="I68" s="143"/>
      <c r="J68" s="154"/>
      <c r="K68" s="150"/>
    </row>
    <row r="69" spans="1:11" x14ac:dyDescent="0.2">
      <c r="A69" s="137">
        <v>125</v>
      </c>
      <c r="B69" s="133">
        <v>10.444444444444445</v>
      </c>
      <c r="C69" s="124" t="s">
        <v>244</v>
      </c>
      <c r="D69" s="124" t="s">
        <v>4</v>
      </c>
      <c r="E69" s="138" t="s">
        <v>283</v>
      </c>
      <c r="F69" s="124" t="s">
        <v>44</v>
      </c>
      <c r="G69" s="124" t="s">
        <v>167</v>
      </c>
      <c r="H69" s="121">
        <v>0.42</v>
      </c>
      <c r="I69" s="144">
        <v>3.57</v>
      </c>
      <c r="J69" s="154">
        <v>503</v>
      </c>
      <c r="K69" s="150" t="s">
        <v>300</v>
      </c>
    </row>
    <row r="70" spans="1:11" x14ac:dyDescent="0.2">
      <c r="A70" s="137">
        <v>112</v>
      </c>
      <c r="B70" s="133">
        <v>10.347222222222221</v>
      </c>
      <c r="C70" s="124" t="s">
        <v>244</v>
      </c>
      <c r="D70" s="124" t="s">
        <v>3</v>
      </c>
      <c r="E70" s="138" t="s">
        <v>284</v>
      </c>
      <c r="F70" s="124" t="s">
        <v>48</v>
      </c>
      <c r="G70" s="124" t="s">
        <v>167</v>
      </c>
      <c r="H70" s="121"/>
      <c r="I70" s="143"/>
      <c r="J70" s="154"/>
      <c r="K70" s="150"/>
    </row>
    <row r="71" spans="1:11" x14ac:dyDescent="0.2">
      <c r="A71" s="137">
        <v>110</v>
      </c>
      <c r="B71" s="133">
        <v>10.277777777777779</v>
      </c>
      <c r="C71" s="124" t="s">
        <v>244</v>
      </c>
      <c r="D71" s="124" t="s">
        <v>2</v>
      </c>
      <c r="E71" s="138" t="s">
        <v>284</v>
      </c>
      <c r="F71" s="124" t="s">
        <v>46</v>
      </c>
      <c r="G71" s="124" t="s">
        <v>167</v>
      </c>
      <c r="H71" s="121"/>
      <c r="I71" s="143"/>
      <c r="J71" s="154"/>
      <c r="K71" s="150"/>
    </row>
    <row r="72" spans="1:11" x14ac:dyDescent="0.2">
      <c r="A72" s="137" t="s">
        <v>278</v>
      </c>
      <c r="B72" s="133">
        <v>10.248447204968944</v>
      </c>
      <c r="C72" s="124" t="s">
        <v>244</v>
      </c>
      <c r="D72" s="124" t="s">
        <v>1</v>
      </c>
      <c r="E72" s="138" t="s">
        <v>284</v>
      </c>
      <c r="F72" s="124" t="s">
        <v>45</v>
      </c>
      <c r="G72" s="124" t="s">
        <v>167</v>
      </c>
      <c r="H72" s="121"/>
      <c r="I72" s="143"/>
      <c r="J72" s="154"/>
      <c r="K72" s="150"/>
    </row>
    <row r="73" spans="1:11" x14ac:dyDescent="0.2">
      <c r="A73" s="137">
        <v>103</v>
      </c>
      <c r="B73" s="133">
        <v>10.166666666666668</v>
      </c>
      <c r="C73" s="124" t="s">
        <v>244</v>
      </c>
      <c r="D73" s="124" t="s">
        <v>0</v>
      </c>
      <c r="E73" s="138" t="s">
        <v>283</v>
      </c>
      <c r="F73" s="124" t="s">
        <v>49</v>
      </c>
      <c r="G73" s="124" t="s">
        <v>167</v>
      </c>
      <c r="H73" s="122"/>
      <c r="I73" s="145"/>
      <c r="J73" s="154"/>
      <c r="K73" s="150"/>
    </row>
    <row r="74" spans="1:11" x14ac:dyDescent="0.2">
      <c r="A74" s="139">
        <v>117</v>
      </c>
      <c r="B74" s="135">
        <v>9.9652777777777768</v>
      </c>
      <c r="C74" s="125" t="s">
        <v>245</v>
      </c>
      <c r="D74" s="125" t="s">
        <v>7</v>
      </c>
      <c r="E74" s="140" t="s">
        <v>284</v>
      </c>
      <c r="F74" s="125" t="s">
        <v>47</v>
      </c>
      <c r="G74" s="125" t="s">
        <v>169</v>
      </c>
      <c r="H74" s="68"/>
      <c r="I74" s="146"/>
      <c r="J74" s="68"/>
      <c r="K74" s="151"/>
    </row>
    <row r="75" spans="1:11" x14ac:dyDescent="0.2">
      <c r="A75" s="139">
        <v>127</v>
      </c>
      <c r="B75" s="135">
        <v>9.7222222222222232</v>
      </c>
      <c r="C75" s="125" t="s">
        <v>245</v>
      </c>
      <c r="D75" s="125" t="s">
        <v>6</v>
      </c>
      <c r="E75" s="140" t="s">
        <v>283</v>
      </c>
      <c r="F75" s="125" t="s">
        <v>50</v>
      </c>
      <c r="G75" s="125" t="s">
        <v>169</v>
      </c>
      <c r="H75" s="69"/>
      <c r="I75" s="147"/>
      <c r="J75" s="69"/>
      <c r="K75" s="152"/>
    </row>
    <row r="76" spans="1:11" x14ac:dyDescent="0.2">
      <c r="A76" s="139">
        <v>130</v>
      </c>
      <c r="B76" s="135">
        <v>9.6875</v>
      </c>
      <c r="C76" s="125" t="s">
        <v>245</v>
      </c>
      <c r="D76" s="125" t="s">
        <v>5</v>
      </c>
      <c r="E76" s="140" t="s">
        <v>284</v>
      </c>
      <c r="F76" s="125" t="s">
        <v>43</v>
      </c>
      <c r="G76" s="125" t="s">
        <v>169</v>
      </c>
      <c r="H76" s="69"/>
      <c r="I76" s="147"/>
      <c r="J76" s="69"/>
      <c r="K76" s="152"/>
    </row>
    <row r="77" spans="1:11" x14ac:dyDescent="0.2">
      <c r="A77" s="139">
        <v>106</v>
      </c>
      <c r="B77" s="135">
        <v>9.6111111111111125</v>
      </c>
      <c r="C77" s="125" t="s">
        <v>245</v>
      </c>
      <c r="D77" s="125" t="s">
        <v>4</v>
      </c>
      <c r="E77" s="140" t="s">
        <v>283</v>
      </c>
      <c r="F77" s="125" t="s">
        <v>44</v>
      </c>
      <c r="G77" s="125" t="s">
        <v>169</v>
      </c>
      <c r="H77" s="69">
        <v>0.35799999999999998</v>
      </c>
      <c r="I77" s="148">
        <v>3.38</v>
      </c>
      <c r="J77" s="69">
        <v>498</v>
      </c>
      <c r="K77" s="152" t="s">
        <v>301</v>
      </c>
    </row>
    <row r="78" spans="1:11" x14ac:dyDescent="0.2">
      <c r="A78" s="139">
        <v>124</v>
      </c>
      <c r="B78" s="135">
        <v>9.5138888888888875</v>
      </c>
      <c r="C78" s="125" t="s">
        <v>245</v>
      </c>
      <c r="D78" s="125" t="s">
        <v>3</v>
      </c>
      <c r="E78" s="140" t="s">
        <v>284</v>
      </c>
      <c r="F78" s="125" t="s">
        <v>48</v>
      </c>
      <c r="G78" s="125" t="s">
        <v>169</v>
      </c>
      <c r="H78" s="69"/>
      <c r="I78" s="147"/>
      <c r="J78" s="69"/>
      <c r="K78" s="152"/>
    </row>
    <row r="79" spans="1:11" x14ac:dyDescent="0.2">
      <c r="A79" s="139">
        <v>114</v>
      </c>
      <c r="B79" s="135">
        <v>9.0555555555555571</v>
      </c>
      <c r="C79" s="125" t="s">
        <v>245</v>
      </c>
      <c r="D79" s="125" t="s">
        <v>2</v>
      </c>
      <c r="E79" s="140" t="s">
        <v>283</v>
      </c>
      <c r="F79" s="125" t="s">
        <v>46</v>
      </c>
      <c r="G79" s="125" t="s">
        <v>169</v>
      </c>
      <c r="H79" s="69"/>
      <c r="I79" s="147"/>
      <c r="J79" s="69"/>
      <c r="K79" s="152"/>
    </row>
    <row r="80" spans="1:11" x14ac:dyDescent="0.2">
      <c r="A80" s="139">
        <v>109</v>
      </c>
      <c r="B80" s="135">
        <v>8.8888888888888893</v>
      </c>
      <c r="C80" s="125" t="s">
        <v>245</v>
      </c>
      <c r="D80" s="125" t="s">
        <v>1</v>
      </c>
      <c r="E80" s="140" t="s">
        <v>283</v>
      </c>
      <c r="F80" s="125" t="s">
        <v>45</v>
      </c>
      <c r="G80" s="125" t="s">
        <v>169</v>
      </c>
      <c r="H80" s="69"/>
      <c r="I80" s="147"/>
      <c r="J80" s="69"/>
      <c r="K80" s="152"/>
    </row>
    <row r="81" spans="1:11" x14ac:dyDescent="0.2">
      <c r="A81" s="139">
        <v>109</v>
      </c>
      <c r="B81" s="135">
        <v>8.8541666666666661</v>
      </c>
      <c r="C81" s="125" t="s">
        <v>245</v>
      </c>
      <c r="D81" s="125" t="s">
        <v>0</v>
      </c>
      <c r="E81" s="140" t="s">
        <v>284</v>
      </c>
      <c r="F81" s="125" t="s">
        <v>49</v>
      </c>
      <c r="G81" s="125" t="s">
        <v>169</v>
      </c>
      <c r="H81" s="70"/>
      <c r="I81" s="149"/>
      <c r="J81" s="70"/>
      <c r="K81" s="153"/>
    </row>
    <row r="82" spans="1:11" x14ac:dyDescent="0.2">
      <c r="A82" s="137">
        <v>126</v>
      </c>
      <c r="B82" s="133">
        <v>8.8541666666666661</v>
      </c>
      <c r="C82" s="124" t="s">
        <v>246</v>
      </c>
      <c r="D82" s="124" t="s">
        <v>7</v>
      </c>
      <c r="E82" s="138" t="s">
        <v>284</v>
      </c>
      <c r="F82" s="124" t="s">
        <v>47</v>
      </c>
      <c r="G82" s="124" t="s">
        <v>171</v>
      </c>
      <c r="H82" s="120"/>
      <c r="I82" s="142"/>
      <c r="J82" s="154"/>
      <c r="K82" s="150"/>
    </row>
    <row r="83" spans="1:11" x14ac:dyDescent="0.2">
      <c r="A83" s="137">
        <v>124</v>
      </c>
      <c r="B83" s="133">
        <v>8.7777777777777786</v>
      </c>
      <c r="C83" s="124" t="s">
        <v>246</v>
      </c>
      <c r="D83" s="124" t="s">
        <v>6</v>
      </c>
      <c r="E83" s="138" t="s">
        <v>283</v>
      </c>
      <c r="F83" s="124" t="s">
        <v>50</v>
      </c>
      <c r="G83" s="124" t="s">
        <v>171</v>
      </c>
      <c r="H83" s="121"/>
      <c r="I83" s="143"/>
      <c r="J83" s="154"/>
      <c r="K83" s="150"/>
    </row>
    <row r="84" spans="1:11" x14ac:dyDescent="0.2">
      <c r="A84" s="137">
        <v>110</v>
      </c>
      <c r="B84" s="133">
        <v>8.3333333333333339</v>
      </c>
      <c r="C84" s="124" t="s">
        <v>246</v>
      </c>
      <c r="D84" s="124" t="s">
        <v>5</v>
      </c>
      <c r="E84" s="138" t="s">
        <v>283</v>
      </c>
      <c r="F84" s="124" t="s">
        <v>43</v>
      </c>
      <c r="G84" s="124" t="s">
        <v>171</v>
      </c>
      <c r="H84" s="121"/>
      <c r="I84" s="143"/>
      <c r="J84" s="154"/>
      <c r="K84" s="150"/>
    </row>
    <row r="85" spans="1:11" x14ac:dyDescent="0.2">
      <c r="A85" s="137">
        <v>107</v>
      </c>
      <c r="B85" s="133">
        <v>8.2986111111111107</v>
      </c>
      <c r="C85" s="124" t="s">
        <v>246</v>
      </c>
      <c r="D85" s="124" t="s">
        <v>4</v>
      </c>
      <c r="E85" s="138" t="s">
        <v>284</v>
      </c>
      <c r="F85" s="124" t="s">
        <v>44</v>
      </c>
      <c r="G85" s="124" t="s">
        <v>171</v>
      </c>
      <c r="H85" s="121">
        <v>0.23599999999999999</v>
      </c>
      <c r="I85" s="144">
        <v>2.15</v>
      </c>
      <c r="J85" s="154">
        <v>501</v>
      </c>
      <c r="K85" s="150" t="s">
        <v>302</v>
      </c>
    </row>
    <row r="86" spans="1:11" x14ac:dyDescent="0.2">
      <c r="A86" s="137">
        <v>129</v>
      </c>
      <c r="B86" s="133">
        <v>7.9861111111111107</v>
      </c>
      <c r="C86" s="124" t="s">
        <v>246</v>
      </c>
      <c r="D86" s="124" t="s">
        <v>3</v>
      </c>
      <c r="E86" s="138" t="s">
        <v>284</v>
      </c>
      <c r="F86" s="124" t="s">
        <v>48</v>
      </c>
      <c r="G86" s="124" t="s">
        <v>171</v>
      </c>
      <c r="H86" s="121"/>
      <c r="I86" s="143"/>
      <c r="J86" s="154"/>
      <c r="K86" s="150"/>
    </row>
    <row r="87" spans="1:11" x14ac:dyDescent="0.2">
      <c r="A87" s="137" t="s">
        <v>275</v>
      </c>
      <c r="B87" s="133">
        <v>7.5776397515527938</v>
      </c>
      <c r="C87" s="124" t="s">
        <v>246</v>
      </c>
      <c r="D87" s="124" t="s">
        <v>2</v>
      </c>
      <c r="E87" s="138" t="s">
        <v>283</v>
      </c>
      <c r="F87" s="124" t="s">
        <v>46</v>
      </c>
      <c r="G87" s="124" t="s">
        <v>171</v>
      </c>
      <c r="H87" s="121"/>
      <c r="I87" s="143"/>
      <c r="J87" s="154"/>
      <c r="K87" s="150"/>
    </row>
    <row r="88" spans="1:11" x14ac:dyDescent="0.2">
      <c r="A88" s="137" t="s">
        <v>275</v>
      </c>
      <c r="B88" s="133">
        <v>7.5776397515527938</v>
      </c>
      <c r="C88" s="124" t="s">
        <v>246</v>
      </c>
      <c r="D88" s="124" t="s">
        <v>1</v>
      </c>
      <c r="E88" s="138" t="s">
        <v>284</v>
      </c>
      <c r="F88" s="124" t="s">
        <v>45</v>
      </c>
      <c r="G88" s="124" t="s">
        <v>171</v>
      </c>
      <c r="H88" s="121"/>
      <c r="I88" s="143"/>
      <c r="J88" s="154"/>
      <c r="K88" s="150"/>
    </row>
    <row r="89" spans="1:11" x14ac:dyDescent="0.2">
      <c r="A89" s="137">
        <v>108</v>
      </c>
      <c r="B89" s="133">
        <v>6.9444444444444446</v>
      </c>
      <c r="C89" s="124" t="s">
        <v>246</v>
      </c>
      <c r="D89" s="124" t="s">
        <v>0</v>
      </c>
      <c r="E89" s="138" t="s">
        <v>283</v>
      </c>
      <c r="F89" s="124" t="s">
        <v>49</v>
      </c>
      <c r="G89" s="124" t="s">
        <v>171</v>
      </c>
      <c r="H89" s="122"/>
      <c r="I89" s="145"/>
      <c r="J89" s="154"/>
      <c r="K89" s="150"/>
    </row>
    <row r="90" spans="1:11" x14ac:dyDescent="0.2">
      <c r="A90" s="139">
        <v>118</v>
      </c>
      <c r="B90" s="135">
        <v>6.5555555555555562</v>
      </c>
      <c r="C90" s="125" t="s">
        <v>247</v>
      </c>
      <c r="D90" s="125" t="s">
        <v>7</v>
      </c>
      <c r="E90" s="140" t="s">
        <v>283</v>
      </c>
      <c r="F90" s="125" t="s">
        <v>47</v>
      </c>
      <c r="G90" s="125" t="s">
        <v>173</v>
      </c>
      <c r="H90" s="68"/>
      <c r="I90" s="146"/>
      <c r="J90" s="68"/>
      <c r="K90" s="151"/>
    </row>
    <row r="91" spans="1:11" x14ac:dyDescent="0.2">
      <c r="A91" s="139">
        <v>104</v>
      </c>
      <c r="B91" s="135">
        <v>6.0555555555555562</v>
      </c>
      <c r="C91" s="125" t="s">
        <v>247</v>
      </c>
      <c r="D91" s="125" t="s">
        <v>6</v>
      </c>
      <c r="E91" s="140" t="s">
        <v>283</v>
      </c>
      <c r="F91" s="125" t="s">
        <v>50</v>
      </c>
      <c r="G91" s="125" t="s">
        <v>173</v>
      </c>
      <c r="H91" s="69"/>
      <c r="I91" s="147"/>
      <c r="J91" s="69"/>
      <c r="K91" s="152"/>
    </row>
    <row r="92" spans="1:11" x14ac:dyDescent="0.2">
      <c r="A92" s="139" t="s">
        <v>277</v>
      </c>
      <c r="B92" s="135">
        <v>5.7763975155279503</v>
      </c>
      <c r="C92" s="125" t="s">
        <v>247</v>
      </c>
      <c r="D92" s="125" t="s">
        <v>5</v>
      </c>
      <c r="E92" s="140" t="s">
        <v>284</v>
      </c>
      <c r="F92" s="125" t="s">
        <v>43</v>
      </c>
      <c r="G92" s="125" t="s">
        <v>173</v>
      </c>
      <c r="H92" s="69"/>
      <c r="I92" s="147"/>
      <c r="J92" s="69"/>
      <c r="K92" s="152"/>
    </row>
    <row r="93" spans="1:11" x14ac:dyDescent="0.2">
      <c r="A93" s="139" t="s">
        <v>277</v>
      </c>
      <c r="B93" s="135">
        <v>4.9689440993788816</v>
      </c>
      <c r="C93" s="125" t="s">
        <v>247</v>
      </c>
      <c r="D93" s="125" t="s">
        <v>4</v>
      </c>
      <c r="E93" s="140" t="s">
        <v>283</v>
      </c>
      <c r="F93" s="125" t="s">
        <v>44</v>
      </c>
      <c r="G93" s="125" t="s">
        <v>173</v>
      </c>
      <c r="H93" s="69">
        <v>0.20100000000000001</v>
      </c>
      <c r="I93" s="148">
        <v>2.56</v>
      </c>
      <c r="J93" s="69">
        <v>493</v>
      </c>
      <c r="K93" s="152" t="s">
        <v>303</v>
      </c>
    </row>
    <row r="94" spans="1:11" x14ac:dyDescent="0.2">
      <c r="A94" s="139">
        <v>113</v>
      </c>
      <c r="B94" s="135">
        <v>4.8263888888888893</v>
      </c>
      <c r="C94" s="125" t="s">
        <v>247</v>
      </c>
      <c r="D94" s="125" t="s">
        <v>3</v>
      </c>
      <c r="E94" s="140" t="s">
        <v>284</v>
      </c>
      <c r="F94" s="125" t="s">
        <v>48</v>
      </c>
      <c r="G94" s="125" t="s">
        <v>173</v>
      </c>
      <c r="H94" s="69"/>
      <c r="I94" s="147"/>
      <c r="J94" s="152"/>
      <c r="K94" s="152"/>
    </row>
    <row r="95" spans="1:11" x14ac:dyDescent="0.2">
      <c r="A95" s="139">
        <v>104</v>
      </c>
      <c r="B95" s="135">
        <v>4.3402777777777777</v>
      </c>
      <c r="C95" s="125" t="s">
        <v>247</v>
      </c>
      <c r="D95" s="125" t="s">
        <v>2</v>
      </c>
      <c r="E95" s="140" t="s">
        <v>284</v>
      </c>
      <c r="F95" s="125" t="s">
        <v>46</v>
      </c>
      <c r="G95" s="125" t="s">
        <v>173</v>
      </c>
      <c r="H95" s="69"/>
      <c r="I95" s="147"/>
      <c r="J95" s="152"/>
      <c r="K95" s="152"/>
    </row>
    <row r="96" spans="1:11" x14ac:dyDescent="0.2">
      <c r="A96" s="139">
        <v>113</v>
      </c>
      <c r="B96" s="135">
        <v>1.3333333333333333</v>
      </c>
      <c r="C96" s="125" t="s">
        <v>247</v>
      </c>
      <c r="D96" s="125" t="s">
        <v>1</v>
      </c>
      <c r="E96" s="140" t="s">
        <v>283</v>
      </c>
      <c r="F96" s="125" t="s">
        <v>45</v>
      </c>
      <c r="G96" s="125" t="s">
        <v>173</v>
      </c>
      <c r="H96" s="69"/>
      <c r="I96" s="147"/>
      <c r="J96" s="152"/>
      <c r="K96" s="152"/>
    </row>
    <row r="97" spans="1:11" x14ac:dyDescent="0.2">
      <c r="A97" s="139" t="s">
        <v>273</v>
      </c>
      <c r="B97" s="135">
        <v>3.1055900621118012E-2</v>
      </c>
      <c r="C97" s="125" t="s">
        <v>247</v>
      </c>
      <c r="D97" s="125" t="s">
        <v>0</v>
      </c>
      <c r="E97" s="140" t="s">
        <v>283</v>
      </c>
      <c r="F97" s="125" t="s">
        <v>49</v>
      </c>
      <c r="G97" s="125" t="s">
        <v>173</v>
      </c>
      <c r="H97" s="70"/>
      <c r="I97" s="149"/>
      <c r="J97" s="153"/>
      <c r="K97" s="15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zoomScale="102" workbookViewId="0">
      <selection activeCell="F2" sqref="F2:F97"/>
    </sheetView>
  </sheetViews>
  <sheetFormatPr baseColWidth="10" defaultRowHeight="16" x14ac:dyDescent="0.2"/>
  <sheetData>
    <row r="1" spans="1:7" x14ac:dyDescent="0.2">
      <c r="D1" t="s">
        <v>285</v>
      </c>
      <c r="E1" t="s">
        <v>286</v>
      </c>
      <c r="F1" t="s">
        <v>287</v>
      </c>
      <c r="G1" t="s">
        <v>288</v>
      </c>
    </row>
    <row r="2" spans="1:7" ht="17" x14ac:dyDescent="0.2">
      <c r="A2" s="64">
        <v>1</v>
      </c>
      <c r="B2" s="120"/>
      <c r="C2" s="156" t="s">
        <v>306</v>
      </c>
      <c r="D2">
        <v>8.1999999999999993</v>
      </c>
      <c r="E2">
        <f>10/12</f>
        <v>0.83333333333333337</v>
      </c>
      <c r="F2">
        <f>D2*E2</f>
        <v>6.833333333333333</v>
      </c>
      <c r="G2">
        <f>F2*38</f>
        <v>259.66666666666663</v>
      </c>
    </row>
    <row r="3" spans="1:7" ht="17" x14ac:dyDescent="0.2">
      <c r="A3" s="64">
        <v>2</v>
      </c>
      <c r="B3" s="121"/>
      <c r="C3" s="156" t="s">
        <v>307</v>
      </c>
      <c r="D3">
        <v>13.3</v>
      </c>
      <c r="E3">
        <f t="shared" ref="E3:E66" si="0">10/12</f>
        <v>0.83333333333333337</v>
      </c>
      <c r="F3">
        <f t="shared" ref="F3:F67" si="1">D3*E3</f>
        <v>11.083333333333334</v>
      </c>
      <c r="G3">
        <f t="shared" ref="G3:G66" si="2">F3*38</f>
        <v>421.16666666666669</v>
      </c>
    </row>
    <row r="4" spans="1:7" ht="17" x14ac:dyDescent="0.2">
      <c r="A4" s="64">
        <v>3</v>
      </c>
      <c r="B4" s="121"/>
      <c r="C4" s="156" t="s">
        <v>308</v>
      </c>
      <c r="D4">
        <v>12.1</v>
      </c>
      <c r="E4">
        <f t="shared" si="0"/>
        <v>0.83333333333333337</v>
      </c>
      <c r="F4">
        <f t="shared" si="1"/>
        <v>10.083333333333334</v>
      </c>
      <c r="G4">
        <f t="shared" si="2"/>
        <v>383.16666666666669</v>
      </c>
    </row>
    <row r="5" spans="1:7" ht="17" x14ac:dyDescent="0.2">
      <c r="A5" s="64">
        <v>4</v>
      </c>
      <c r="B5" s="121" t="s">
        <v>236</v>
      </c>
      <c r="C5" s="156" t="s">
        <v>309</v>
      </c>
      <c r="D5">
        <v>11</v>
      </c>
      <c r="E5">
        <f t="shared" si="0"/>
        <v>0.83333333333333337</v>
      </c>
      <c r="F5">
        <f t="shared" si="1"/>
        <v>9.1666666666666679</v>
      </c>
      <c r="G5">
        <f t="shared" si="2"/>
        <v>348.33333333333337</v>
      </c>
    </row>
    <row r="6" spans="1:7" ht="17" x14ac:dyDescent="0.2">
      <c r="A6" s="64">
        <v>5</v>
      </c>
      <c r="B6" s="121"/>
      <c r="C6" s="156" t="s">
        <v>310</v>
      </c>
      <c r="D6">
        <v>8.34</v>
      </c>
      <c r="E6">
        <f t="shared" si="0"/>
        <v>0.83333333333333337</v>
      </c>
      <c r="F6">
        <f t="shared" si="1"/>
        <v>6.95</v>
      </c>
      <c r="G6">
        <f t="shared" si="2"/>
        <v>264.10000000000002</v>
      </c>
    </row>
    <row r="7" spans="1:7" ht="17" x14ac:dyDescent="0.2">
      <c r="A7" s="64">
        <v>6</v>
      </c>
      <c r="B7" s="121"/>
      <c r="C7" s="156" t="s">
        <v>311</v>
      </c>
      <c r="D7">
        <v>8.07</v>
      </c>
      <c r="E7">
        <f t="shared" si="0"/>
        <v>0.83333333333333337</v>
      </c>
      <c r="F7">
        <f t="shared" si="1"/>
        <v>6.7250000000000005</v>
      </c>
      <c r="G7">
        <f t="shared" si="2"/>
        <v>255.55</v>
      </c>
    </row>
    <row r="8" spans="1:7" ht="17" x14ac:dyDescent="0.2">
      <c r="A8" s="64">
        <v>7</v>
      </c>
      <c r="B8" s="121"/>
      <c r="C8" s="156" t="s">
        <v>312</v>
      </c>
      <c r="D8">
        <v>11.8</v>
      </c>
      <c r="E8">
        <f t="shared" si="0"/>
        <v>0.83333333333333337</v>
      </c>
      <c r="F8">
        <f t="shared" si="1"/>
        <v>9.8333333333333339</v>
      </c>
      <c r="G8">
        <f t="shared" si="2"/>
        <v>373.66666666666669</v>
      </c>
    </row>
    <row r="9" spans="1:7" ht="17" x14ac:dyDescent="0.2">
      <c r="A9" s="64">
        <v>8</v>
      </c>
      <c r="B9" s="122"/>
      <c r="C9" s="156" t="s">
        <v>313</v>
      </c>
      <c r="D9">
        <v>10.5</v>
      </c>
      <c r="E9">
        <f t="shared" si="0"/>
        <v>0.83333333333333337</v>
      </c>
      <c r="F9">
        <f t="shared" si="1"/>
        <v>8.75</v>
      </c>
      <c r="G9">
        <f t="shared" si="2"/>
        <v>332.5</v>
      </c>
    </row>
    <row r="10" spans="1:7" ht="17" x14ac:dyDescent="0.2">
      <c r="A10" s="123">
        <v>9</v>
      </c>
      <c r="B10" s="68"/>
      <c r="C10" s="156" t="s">
        <v>314</v>
      </c>
      <c r="D10">
        <v>8.41</v>
      </c>
      <c r="E10">
        <f t="shared" si="0"/>
        <v>0.83333333333333337</v>
      </c>
      <c r="F10">
        <f t="shared" si="1"/>
        <v>7.0083333333333337</v>
      </c>
      <c r="G10">
        <f t="shared" si="2"/>
        <v>266.31666666666666</v>
      </c>
    </row>
    <row r="11" spans="1:7" ht="17" x14ac:dyDescent="0.2">
      <c r="A11" s="123">
        <v>10</v>
      </c>
      <c r="B11" s="69"/>
      <c r="C11" s="156" t="s">
        <v>315</v>
      </c>
      <c r="D11">
        <v>49</v>
      </c>
      <c r="E11">
        <f t="shared" si="0"/>
        <v>0.83333333333333337</v>
      </c>
      <c r="F11">
        <f t="shared" si="1"/>
        <v>40.833333333333336</v>
      </c>
      <c r="G11">
        <f t="shared" si="2"/>
        <v>1551.6666666666667</v>
      </c>
    </row>
    <row r="12" spans="1:7" ht="17" x14ac:dyDescent="0.2">
      <c r="A12" s="123">
        <v>11</v>
      </c>
      <c r="B12" s="69"/>
      <c r="C12" s="156" t="s">
        <v>316</v>
      </c>
      <c r="D12">
        <v>2.56</v>
      </c>
      <c r="E12">
        <f t="shared" si="0"/>
        <v>0.83333333333333337</v>
      </c>
      <c r="F12">
        <f t="shared" si="1"/>
        <v>2.1333333333333333</v>
      </c>
      <c r="G12">
        <f t="shared" si="2"/>
        <v>81.066666666666663</v>
      </c>
    </row>
    <row r="13" spans="1:7" ht="17" x14ac:dyDescent="0.2">
      <c r="A13" s="123">
        <v>12</v>
      </c>
      <c r="B13" s="69" t="s">
        <v>237</v>
      </c>
      <c r="C13" s="156" t="s">
        <v>317</v>
      </c>
      <c r="D13">
        <v>26.5</v>
      </c>
      <c r="E13">
        <f t="shared" si="0"/>
        <v>0.83333333333333337</v>
      </c>
      <c r="F13">
        <f t="shared" si="1"/>
        <v>22.083333333333336</v>
      </c>
      <c r="G13">
        <f t="shared" si="2"/>
        <v>839.16666666666674</v>
      </c>
    </row>
    <row r="14" spans="1:7" ht="17" x14ac:dyDescent="0.2">
      <c r="A14" s="123">
        <v>13</v>
      </c>
      <c r="B14" s="69"/>
      <c r="C14" s="156" t="s">
        <v>318</v>
      </c>
      <c r="D14">
        <v>9.2899999999999991</v>
      </c>
      <c r="E14">
        <f t="shared" si="0"/>
        <v>0.83333333333333337</v>
      </c>
      <c r="F14">
        <f t="shared" si="1"/>
        <v>7.7416666666666663</v>
      </c>
      <c r="G14">
        <f t="shared" si="2"/>
        <v>294.18333333333334</v>
      </c>
    </row>
    <row r="15" spans="1:7" ht="17" x14ac:dyDescent="0.2">
      <c r="A15" s="123">
        <v>14</v>
      </c>
      <c r="B15" s="69"/>
      <c r="C15" s="156" t="s">
        <v>319</v>
      </c>
      <c r="D15">
        <v>5.74</v>
      </c>
      <c r="E15">
        <f t="shared" si="0"/>
        <v>0.83333333333333337</v>
      </c>
      <c r="F15">
        <f t="shared" si="1"/>
        <v>4.7833333333333341</v>
      </c>
      <c r="G15">
        <f t="shared" si="2"/>
        <v>181.76666666666671</v>
      </c>
    </row>
    <row r="16" spans="1:7" ht="17" x14ac:dyDescent="0.2">
      <c r="A16" s="123">
        <v>15</v>
      </c>
      <c r="B16" s="69"/>
      <c r="C16" s="156" t="s">
        <v>320</v>
      </c>
      <c r="D16">
        <v>4.4000000000000004</v>
      </c>
      <c r="E16">
        <f t="shared" si="0"/>
        <v>0.83333333333333337</v>
      </c>
      <c r="F16">
        <f t="shared" si="1"/>
        <v>3.666666666666667</v>
      </c>
      <c r="G16">
        <f t="shared" si="2"/>
        <v>139.33333333333334</v>
      </c>
    </row>
    <row r="17" spans="1:7" ht="17" x14ac:dyDescent="0.2">
      <c r="A17" s="123">
        <v>16</v>
      </c>
      <c r="B17" s="70"/>
      <c r="C17" s="156" t="s">
        <v>321</v>
      </c>
      <c r="D17">
        <v>4.17</v>
      </c>
      <c r="E17">
        <f t="shared" si="0"/>
        <v>0.83333333333333337</v>
      </c>
      <c r="F17">
        <f t="shared" si="1"/>
        <v>3.4750000000000001</v>
      </c>
      <c r="G17">
        <f t="shared" si="2"/>
        <v>132.05000000000001</v>
      </c>
    </row>
    <row r="18" spans="1:7" ht="17" x14ac:dyDescent="0.2">
      <c r="A18" s="64">
        <v>17</v>
      </c>
      <c r="B18" s="120"/>
      <c r="C18" s="156" t="s">
        <v>322</v>
      </c>
      <c r="D18">
        <v>4.53</v>
      </c>
      <c r="E18">
        <f t="shared" si="0"/>
        <v>0.83333333333333337</v>
      </c>
      <c r="F18">
        <f t="shared" si="1"/>
        <v>3.7750000000000004</v>
      </c>
      <c r="G18">
        <f t="shared" si="2"/>
        <v>143.45000000000002</v>
      </c>
    </row>
    <row r="19" spans="1:7" ht="17" x14ac:dyDescent="0.2">
      <c r="A19" s="64">
        <v>18</v>
      </c>
      <c r="B19" s="121"/>
      <c r="C19" s="156" t="s">
        <v>323</v>
      </c>
      <c r="D19">
        <v>8.9499999999999993</v>
      </c>
      <c r="E19">
        <f t="shared" si="0"/>
        <v>0.83333333333333337</v>
      </c>
      <c r="F19">
        <f t="shared" si="1"/>
        <v>7.458333333333333</v>
      </c>
      <c r="G19">
        <f t="shared" si="2"/>
        <v>283.41666666666663</v>
      </c>
    </row>
    <row r="20" spans="1:7" ht="17" x14ac:dyDescent="0.2">
      <c r="A20" s="64">
        <v>19</v>
      </c>
      <c r="B20" s="121"/>
      <c r="C20" s="156" t="s">
        <v>324</v>
      </c>
      <c r="D20">
        <v>5.25</v>
      </c>
      <c r="E20">
        <f t="shared" si="0"/>
        <v>0.83333333333333337</v>
      </c>
      <c r="F20">
        <f t="shared" si="1"/>
        <v>4.375</v>
      </c>
      <c r="G20">
        <f t="shared" si="2"/>
        <v>166.25</v>
      </c>
    </row>
    <row r="21" spans="1:7" ht="17" x14ac:dyDescent="0.2">
      <c r="A21" s="64">
        <v>20</v>
      </c>
      <c r="B21" s="121" t="s">
        <v>238</v>
      </c>
      <c r="C21" s="156" t="s">
        <v>325</v>
      </c>
      <c r="D21">
        <v>5.25</v>
      </c>
      <c r="E21">
        <f t="shared" si="0"/>
        <v>0.83333333333333337</v>
      </c>
      <c r="F21">
        <f t="shared" si="1"/>
        <v>4.375</v>
      </c>
      <c r="G21">
        <f t="shared" si="2"/>
        <v>166.25</v>
      </c>
    </row>
    <row r="22" spans="1:7" ht="17" x14ac:dyDescent="0.2">
      <c r="A22" s="64">
        <v>21</v>
      </c>
      <c r="B22" s="121"/>
      <c r="C22" s="156" t="s">
        <v>326</v>
      </c>
      <c r="D22">
        <v>4.6900000000000004</v>
      </c>
      <c r="E22">
        <f t="shared" si="0"/>
        <v>0.83333333333333337</v>
      </c>
      <c r="F22">
        <f t="shared" si="1"/>
        <v>3.9083333333333337</v>
      </c>
      <c r="G22">
        <f t="shared" si="2"/>
        <v>148.51666666666668</v>
      </c>
    </row>
    <row r="23" spans="1:7" ht="17" x14ac:dyDescent="0.2">
      <c r="A23" s="64">
        <v>22</v>
      </c>
      <c r="B23" s="121"/>
      <c r="C23" s="156" t="s">
        <v>327</v>
      </c>
      <c r="D23">
        <v>6.53</v>
      </c>
      <c r="E23">
        <f t="shared" si="0"/>
        <v>0.83333333333333337</v>
      </c>
      <c r="F23">
        <f t="shared" si="1"/>
        <v>5.4416666666666673</v>
      </c>
      <c r="G23">
        <f t="shared" si="2"/>
        <v>206.78333333333336</v>
      </c>
    </row>
    <row r="24" spans="1:7" ht="17" x14ac:dyDescent="0.2">
      <c r="A24" s="64">
        <v>23</v>
      </c>
      <c r="B24" s="121"/>
      <c r="C24" s="156" t="s">
        <v>328</v>
      </c>
      <c r="D24">
        <v>4.37</v>
      </c>
      <c r="E24">
        <f t="shared" si="0"/>
        <v>0.83333333333333337</v>
      </c>
      <c r="F24">
        <f t="shared" si="1"/>
        <v>3.6416666666666671</v>
      </c>
      <c r="G24">
        <f t="shared" si="2"/>
        <v>138.38333333333335</v>
      </c>
    </row>
    <row r="25" spans="1:7" ht="17" x14ac:dyDescent="0.2">
      <c r="A25" s="64">
        <v>24</v>
      </c>
      <c r="B25" s="122"/>
      <c r="C25" s="156" t="s">
        <v>329</v>
      </c>
      <c r="D25">
        <v>5.24</v>
      </c>
      <c r="E25">
        <f t="shared" si="0"/>
        <v>0.83333333333333337</v>
      </c>
      <c r="F25">
        <f t="shared" si="1"/>
        <v>4.3666666666666671</v>
      </c>
      <c r="G25">
        <f t="shared" si="2"/>
        <v>165.93333333333334</v>
      </c>
    </row>
    <row r="26" spans="1:7" ht="17" x14ac:dyDescent="0.2">
      <c r="A26" s="123">
        <v>25</v>
      </c>
      <c r="B26" s="68"/>
      <c r="C26" s="156" t="s">
        <v>330</v>
      </c>
      <c r="D26">
        <v>4.0999999999999996</v>
      </c>
      <c r="E26">
        <f t="shared" si="0"/>
        <v>0.83333333333333337</v>
      </c>
      <c r="F26">
        <f t="shared" si="1"/>
        <v>3.4166666666666665</v>
      </c>
      <c r="G26">
        <f t="shared" si="2"/>
        <v>129.83333333333331</v>
      </c>
    </row>
    <row r="27" spans="1:7" ht="17" x14ac:dyDescent="0.2">
      <c r="A27" s="123">
        <v>26</v>
      </c>
      <c r="B27" s="69"/>
      <c r="C27" s="156" t="s">
        <v>331</v>
      </c>
      <c r="D27">
        <v>8.0500000000000007</v>
      </c>
      <c r="E27">
        <f t="shared" si="0"/>
        <v>0.83333333333333337</v>
      </c>
      <c r="F27">
        <f t="shared" si="1"/>
        <v>6.7083333333333339</v>
      </c>
      <c r="G27">
        <f t="shared" si="2"/>
        <v>254.91666666666669</v>
      </c>
    </row>
    <row r="28" spans="1:7" ht="17" x14ac:dyDescent="0.2">
      <c r="A28" s="123">
        <v>27</v>
      </c>
      <c r="B28" s="69"/>
      <c r="C28" s="156" t="s">
        <v>332</v>
      </c>
      <c r="D28">
        <v>6.02</v>
      </c>
      <c r="E28">
        <f t="shared" si="0"/>
        <v>0.83333333333333337</v>
      </c>
      <c r="F28">
        <f t="shared" si="1"/>
        <v>5.0166666666666666</v>
      </c>
      <c r="G28">
        <f t="shared" si="2"/>
        <v>190.63333333333333</v>
      </c>
    </row>
    <row r="29" spans="1:7" ht="17" x14ac:dyDescent="0.2">
      <c r="A29" s="123">
        <v>28</v>
      </c>
      <c r="B29" s="69" t="s">
        <v>239</v>
      </c>
      <c r="C29" s="156" t="s">
        <v>333</v>
      </c>
      <c r="D29">
        <v>6.84</v>
      </c>
      <c r="E29">
        <f t="shared" si="0"/>
        <v>0.83333333333333337</v>
      </c>
      <c r="F29">
        <f t="shared" si="1"/>
        <v>5.7</v>
      </c>
      <c r="G29">
        <f t="shared" si="2"/>
        <v>216.6</v>
      </c>
    </row>
    <row r="30" spans="1:7" ht="17" x14ac:dyDescent="0.2">
      <c r="A30" s="123">
        <v>29</v>
      </c>
      <c r="B30" s="69"/>
      <c r="C30" s="156" t="s">
        <v>334</v>
      </c>
      <c r="D30">
        <v>4.87</v>
      </c>
      <c r="E30">
        <f t="shared" si="0"/>
        <v>0.83333333333333337</v>
      </c>
      <c r="F30">
        <f t="shared" si="1"/>
        <v>4.0583333333333336</v>
      </c>
      <c r="G30">
        <f t="shared" si="2"/>
        <v>154.21666666666667</v>
      </c>
    </row>
    <row r="31" spans="1:7" ht="17" x14ac:dyDescent="0.2">
      <c r="A31" s="123">
        <v>30</v>
      </c>
      <c r="B31" s="69"/>
      <c r="C31" s="157" t="s">
        <v>335</v>
      </c>
      <c r="D31">
        <v>8.4700000000000006</v>
      </c>
      <c r="E31">
        <f t="shared" si="0"/>
        <v>0.83333333333333337</v>
      </c>
      <c r="F31">
        <f t="shared" si="1"/>
        <v>7.0583333333333345</v>
      </c>
      <c r="G31">
        <f t="shared" si="2"/>
        <v>268.2166666666667</v>
      </c>
    </row>
    <row r="32" spans="1:7" ht="17" x14ac:dyDescent="0.2">
      <c r="A32" s="123">
        <v>31</v>
      </c>
      <c r="B32" s="69"/>
      <c r="C32" s="157" t="s">
        <v>336</v>
      </c>
      <c r="D32">
        <v>6.49</v>
      </c>
      <c r="E32">
        <f t="shared" si="0"/>
        <v>0.83333333333333337</v>
      </c>
      <c r="F32">
        <f t="shared" si="1"/>
        <v>5.4083333333333341</v>
      </c>
      <c r="G32">
        <f t="shared" si="2"/>
        <v>205.51666666666671</v>
      </c>
    </row>
    <row r="33" spans="1:7" ht="17" x14ac:dyDescent="0.2">
      <c r="A33" s="123">
        <v>32</v>
      </c>
      <c r="B33" s="70"/>
      <c r="C33" s="158" t="s">
        <v>337</v>
      </c>
      <c r="D33">
        <v>7.49</v>
      </c>
      <c r="E33">
        <f t="shared" si="0"/>
        <v>0.83333333333333337</v>
      </c>
      <c r="F33">
        <f t="shared" si="1"/>
        <v>6.2416666666666671</v>
      </c>
      <c r="G33">
        <f t="shared" si="2"/>
        <v>237.18333333333334</v>
      </c>
    </row>
    <row r="34" spans="1:7" ht="17" x14ac:dyDescent="0.2">
      <c r="A34" s="64">
        <v>33</v>
      </c>
      <c r="B34" s="120"/>
      <c r="C34" s="158" t="s">
        <v>338</v>
      </c>
      <c r="D34">
        <v>9.9499999999999993</v>
      </c>
      <c r="E34">
        <f t="shared" si="0"/>
        <v>0.83333333333333337</v>
      </c>
      <c r="F34">
        <f t="shared" si="1"/>
        <v>8.2916666666666661</v>
      </c>
      <c r="G34">
        <f t="shared" si="2"/>
        <v>315.08333333333331</v>
      </c>
    </row>
    <row r="35" spans="1:7" ht="17" x14ac:dyDescent="0.2">
      <c r="A35" s="64">
        <v>34</v>
      </c>
      <c r="B35" s="121"/>
      <c r="C35" s="158" t="s">
        <v>339</v>
      </c>
      <c r="D35">
        <v>14.7</v>
      </c>
      <c r="E35">
        <f t="shared" si="0"/>
        <v>0.83333333333333337</v>
      </c>
      <c r="F35">
        <f t="shared" si="1"/>
        <v>12.25</v>
      </c>
      <c r="G35">
        <f t="shared" si="2"/>
        <v>465.5</v>
      </c>
    </row>
    <row r="36" spans="1:7" ht="17" x14ac:dyDescent="0.2">
      <c r="A36" s="64">
        <v>35</v>
      </c>
      <c r="B36" s="121"/>
      <c r="C36" s="158" t="s">
        <v>340</v>
      </c>
      <c r="D36">
        <v>9.9499999999999993</v>
      </c>
      <c r="E36">
        <f t="shared" si="0"/>
        <v>0.83333333333333337</v>
      </c>
      <c r="F36">
        <f t="shared" si="1"/>
        <v>8.2916666666666661</v>
      </c>
      <c r="G36">
        <f t="shared" si="2"/>
        <v>315.08333333333331</v>
      </c>
    </row>
    <row r="37" spans="1:7" ht="17" x14ac:dyDescent="0.2">
      <c r="A37" s="64">
        <v>36</v>
      </c>
      <c r="B37" s="121" t="s">
        <v>240</v>
      </c>
      <c r="C37" s="158" t="s">
        <v>341</v>
      </c>
      <c r="D37">
        <v>15.8</v>
      </c>
      <c r="E37">
        <f t="shared" si="0"/>
        <v>0.83333333333333337</v>
      </c>
      <c r="F37">
        <f t="shared" si="1"/>
        <v>13.166666666666668</v>
      </c>
      <c r="G37">
        <f t="shared" si="2"/>
        <v>500.33333333333337</v>
      </c>
    </row>
    <row r="38" spans="1:7" ht="17" x14ac:dyDescent="0.2">
      <c r="A38" s="64">
        <v>37</v>
      </c>
      <c r="B38" s="121"/>
      <c r="C38" s="158" t="s">
        <v>342</v>
      </c>
      <c r="D38">
        <v>12.9</v>
      </c>
      <c r="E38">
        <f t="shared" si="0"/>
        <v>0.83333333333333337</v>
      </c>
      <c r="F38">
        <f t="shared" si="1"/>
        <v>10.75</v>
      </c>
      <c r="G38">
        <f t="shared" si="2"/>
        <v>408.5</v>
      </c>
    </row>
    <row r="39" spans="1:7" ht="17" x14ac:dyDescent="0.2">
      <c r="A39" s="64">
        <v>38</v>
      </c>
      <c r="B39" s="121"/>
      <c r="C39" s="158" t="s">
        <v>343</v>
      </c>
      <c r="D39">
        <v>15.6</v>
      </c>
      <c r="E39">
        <f t="shared" si="0"/>
        <v>0.83333333333333337</v>
      </c>
      <c r="F39">
        <f t="shared" si="1"/>
        <v>13</v>
      </c>
      <c r="G39">
        <f t="shared" si="2"/>
        <v>494</v>
      </c>
    </row>
    <row r="40" spans="1:7" ht="17" x14ac:dyDescent="0.2">
      <c r="A40" s="64">
        <v>39</v>
      </c>
      <c r="B40" s="121"/>
      <c r="C40" s="158" t="s">
        <v>344</v>
      </c>
      <c r="D40">
        <v>6.76</v>
      </c>
      <c r="E40">
        <f t="shared" si="0"/>
        <v>0.83333333333333337</v>
      </c>
      <c r="F40">
        <f t="shared" si="1"/>
        <v>5.6333333333333337</v>
      </c>
      <c r="G40">
        <f t="shared" si="2"/>
        <v>214.06666666666669</v>
      </c>
    </row>
    <row r="41" spans="1:7" ht="17" x14ac:dyDescent="0.2">
      <c r="A41" s="64">
        <v>40</v>
      </c>
      <c r="B41" s="122"/>
      <c r="C41" s="158" t="s">
        <v>345</v>
      </c>
      <c r="D41">
        <v>9.02</v>
      </c>
      <c r="E41">
        <f t="shared" si="0"/>
        <v>0.83333333333333337</v>
      </c>
      <c r="F41">
        <f t="shared" si="1"/>
        <v>7.5166666666666666</v>
      </c>
      <c r="G41">
        <f t="shared" si="2"/>
        <v>285.63333333333333</v>
      </c>
    </row>
    <row r="42" spans="1:7" ht="17" x14ac:dyDescent="0.2">
      <c r="A42" s="123">
        <v>41</v>
      </c>
      <c r="B42" s="68"/>
      <c r="C42" s="158" t="s">
        <v>346</v>
      </c>
      <c r="D42">
        <v>2.69</v>
      </c>
      <c r="E42">
        <f t="shared" si="0"/>
        <v>0.83333333333333337</v>
      </c>
      <c r="F42">
        <f t="shared" si="1"/>
        <v>2.2416666666666667</v>
      </c>
      <c r="G42">
        <f t="shared" si="2"/>
        <v>85.183333333333337</v>
      </c>
    </row>
    <row r="43" spans="1:7" ht="17" x14ac:dyDescent="0.2">
      <c r="A43" s="123">
        <v>42</v>
      </c>
      <c r="B43" s="69"/>
      <c r="C43" s="158" t="s">
        <v>347</v>
      </c>
      <c r="D43">
        <v>6.38</v>
      </c>
      <c r="E43">
        <f t="shared" si="0"/>
        <v>0.83333333333333337</v>
      </c>
      <c r="F43">
        <f t="shared" si="1"/>
        <v>5.3166666666666664</v>
      </c>
      <c r="G43">
        <f t="shared" si="2"/>
        <v>202.03333333333333</v>
      </c>
    </row>
    <row r="44" spans="1:7" ht="17" x14ac:dyDescent="0.2">
      <c r="A44" s="123">
        <v>43</v>
      </c>
      <c r="B44" s="69"/>
      <c r="C44" s="158" t="s">
        <v>348</v>
      </c>
      <c r="D44">
        <v>3.93</v>
      </c>
      <c r="E44">
        <f t="shared" si="0"/>
        <v>0.83333333333333337</v>
      </c>
      <c r="F44">
        <f t="shared" si="1"/>
        <v>3.2750000000000004</v>
      </c>
      <c r="G44">
        <f t="shared" si="2"/>
        <v>124.45000000000002</v>
      </c>
    </row>
    <row r="45" spans="1:7" ht="17" x14ac:dyDescent="0.2">
      <c r="A45" s="123">
        <v>44</v>
      </c>
      <c r="B45" s="69" t="s">
        <v>241</v>
      </c>
      <c r="C45" s="158" t="s">
        <v>349</v>
      </c>
      <c r="D45">
        <v>3.71</v>
      </c>
      <c r="E45">
        <f t="shared" si="0"/>
        <v>0.83333333333333337</v>
      </c>
      <c r="F45">
        <f t="shared" si="1"/>
        <v>3.0916666666666668</v>
      </c>
      <c r="G45">
        <f t="shared" si="2"/>
        <v>117.48333333333333</v>
      </c>
    </row>
    <row r="46" spans="1:7" ht="17" x14ac:dyDescent="0.2">
      <c r="A46" s="123">
        <v>45</v>
      </c>
      <c r="B46" s="69"/>
      <c r="C46" s="158" t="s">
        <v>350</v>
      </c>
      <c r="D46">
        <v>4.57</v>
      </c>
      <c r="E46">
        <f t="shared" si="0"/>
        <v>0.83333333333333337</v>
      </c>
      <c r="F46">
        <f t="shared" si="1"/>
        <v>3.8083333333333336</v>
      </c>
      <c r="G46">
        <f t="shared" si="2"/>
        <v>144.71666666666667</v>
      </c>
    </row>
    <row r="47" spans="1:7" ht="17" x14ac:dyDescent="0.2">
      <c r="A47" s="123">
        <v>46</v>
      </c>
      <c r="B47" s="69"/>
      <c r="C47" s="158" t="s">
        <v>351</v>
      </c>
      <c r="D47">
        <v>4.8</v>
      </c>
      <c r="E47">
        <f t="shared" si="0"/>
        <v>0.83333333333333337</v>
      </c>
      <c r="F47">
        <f t="shared" si="1"/>
        <v>4</v>
      </c>
      <c r="G47">
        <f t="shared" si="2"/>
        <v>152</v>
      </c>
    </row>
    <row r="48" spans="1:7" ht="17" x14ac:dyDescent="0.2">
      <c r="A48" s="123">
        <v>47</v>
      </c>
      <c r="B48" s="69"/>
      <c r="C48" s="158" t="s">
        <v>352</v>
      </c>
      <c r="D48">
        <v>3.82</v>
      </c>
      <c r="E48">
        <f t="shared" si="0"/>
        <v>0.83333333333333337</v>
      </c>
      <c r="F48">
        <f t="shared" si="1"/>
        <v>3.1833333333333331</v>
      </c>
      <c r="G48">
        <f t="shared" si="2"/>
        <v>120.96666666666665</v>
      </c>
    </row>
    <row r="49" spans="1:7" ht="17" x14ac:dyDescent="0.2">
      <c r="A49" s="123">
        <v>48</v>
      </c>
      <c r="B49" s="70"/>
      <c r="C49" s="158" t="s">
        <v>353</v>
      </c>
      <c r="D49">
        <v>15.4</v>
      </c>
      <c r="E49">
        <f t="shared" si="0"/>
        <v>0.83333333333333337</v>
      </c>
      <c r="F49">
        <f t="shared" si="1"/>
        <v>12.833333333333334</v>
      </c>
      <c r="G49">
        <f t="shared" si="2"/>
        <v>487.66666666666669</v>
      </c>
    </row>
    <row r="50" spans="1:7" ht="17" x14ac:dyDescent="0.2">
      <c r="A50" s="64">
        <v>49</v>
      </c>
      <c r="B50" s="120"/>
      <c r="C50" s="156" t="s">
        <v>306</v>
      </c>
      <c r="D50">
        <v>4.76</v>
      </c>
      <c r="E50">
        <f t="shared" si="0"/>
        <v>0.83333333333333337</v>
      </c>
      <c r="F50">
        <f t="shared" si="1"/>
        <v>3.9666666666666668</v>
      </c>
      <c r="G50">
        <f t="shared" si="2"/>
        <v>150.73333333333335</v>
      </c>
    </row>
    <row r="51" spans="1:7" ht="17" x14ac:dyDescent="0.2">
      <c r="A51" s="64">
        <v>50</v>
      </c>
      <c r="B51" s="121"/>
      <c r="C51" s="156" t="s">
        <v>307</v>
      </c>
      <c r="D51">
        <v>12.3</v>
      </c>
      <c r="E51">
        <f t="shared" si="0"/>
        <v>0.83333333333333337</v>
      </c>
      <c r="F51">
        <f t="shared" si="1"/>
        <v>10.250000000000002</v>
      </c>
      <c r="G51">
        <f t="shared" si="2"/>
        <v>389.50000000000006</v>
      </c>
    </row>
    <row r="52" spans="1:7" ht="17" x14ac:dyDescent="0.2">
      <c r="A52" s="64">
        <v>51</v>
      </c>
      <c r="B52" s="121"/>
      <c r="C52" s="156" t="s">
        <v>308</v>
      </c>
      <c r="D52">
        <v>7.29</v>
      </c>
      <c r="E52">
        <f t="shared" si="0"/>
        <v>0.83333333333333337</v>
      </c>
      <c r="F52">
        <f t="shared" si="1"/>
        <v>6.0750000000000002</v>
      </c>
      <c r="G52">
        <f t="shared" si="2"/>
        <v>230.85</v>
      </c>
    </row>
    <row r="53" spans="1:7" ht="17" x14ac:dyDescent="0.2">
      <c r="A53" s="64">
        <v>52</v>
      </c>
      <c r="B53" s="121" t="s">
        <v>242</v>
      </c>
      <c r="C53" s="156" t="s">
        <v>309</v>
      </c>
      <c r="D53">
        <v>6.76</v>
      </c>
      <c r="E53">
        <f t="shared" si="0"/>
        <v>0.83333333333333337</v>
      </c>
      <c r="F53">
        <f t="shared" si="1"/>
        <v>5.6333333333333337</v>
      </c>
      <c r="G53">
        <f t="shared" si="2"/>
        <v>214.06666666666669</v>
      </c>
    </row>
    <row r="54" spans="1:7" ht="17" x14ac:dyDescent="0.2">
      <c r="A54" s="64">
        <v>53</v>
      </c>
      <c r="B54" s="121"/>
      <c r="C54" s="156" t="s">
        <v>310</v>
      </c>
      <c r="D54">
        <v>12.7</v>
      </c>
      <c r="E54">
        <f t="shared" si="0"/>
        <v>0.83333333333333337</v>
      </c>
      <c r="F54">
        <f t="shared" si="1"/>
        <v>10.583333333333334</v>
      </c>
      <c r="G54">
        <f t="shared" si="2"/>
        <v>402.16666666666669</v>
      </c>
    </row>
    <row r="55" spans="1:7" ht="17" x14ac:dyDescent="0.2">
      <c r="A55" s="64">
        <v>54</v>
      </c>
      <c r="B55" s="121"/>
      <c r="C55" s="156" t="s">
        <v>311</v>
      </c>
      <c r="D55">
        <v>6.53</v>
      </c>
      <c r="E55">
        <f t="shared" si="0"/>
        <v>0.83333333333333337</v>
      </c>
      <c r="F55">
        <f t="shared" si="1"/>
        <v>5.4416666666666673</v>
      </c>
      <c r="G55">
        <f t="shared" si="2"/>
        <v>206.78333333333336</v>
      </c>
    </row>
    <row r="56" spans="1:7" ht="17" x14ac:dyDescent="0.2">
      <c r="A56" s="64">
        <v>55</v>
      </c>
      <c r="B56" s="121"/>
      <c r="C56" s="156" t="s">
        <v>312</v>
      </c>
      <c r="D56">
        <v>5.99</v>
      </c>
      <c r="E56">
        <f t="shared" si="0"/>
        <v>0.83333333333333337</v>
      </c>
      <c r="F56">
        <f t="shared" si="1"/>
        <v>4.9916666666666671</v>
      </c>
      <c r="G56">
        <f t="shared" si="2"/>
        <v>189.68333333333334</v>
      </c>
    </row>
    <row r="57" spans="1:7" ht="17" x14ac:dyDescent="0.2">
      <c r="A57" s="64">
        <v>56</v>
      </c>
      <c r="B57" s="122"/>
      <c r="C57" s="156" t="s">
        <v>313</v>
      </c>
      <c r="D57">
        <v>8.02</v>
      </c>
      <c r="E57">
        <f t="shared" si="0"/>
        <v>0.83333333333333337</v>
      </c>
      <c r="F57">
        <f t="shared" si="1"/>
        <v>6.6833333333333336</v>
      </c>
      <c r="G57">
        <f t="shared" si="2"/>
        <v>253.96666666666667</v>
      </c>
    </row>
    <row r="58" spans="1:7" ht="17" x14ac:dyDescent="0.2">
      <c r="A58" s="123">
        <v>57</v>
      </c>
      <c r="B58" s="68"/>
      <c r="C58" s="156" t="s">
        <v>314</v>
      </c>
      <c r="D58">
        <v>4.7300000000000004</v>
      </c>
      <c r="E58">
        <f t="shared" si="0"/>
        <v>0.83333333333333337</v>
      </c>
      <c r="F58">
        <f t="shared" si="1"/>
        <v>3.9416666666666673</v>
      </c>
      <c r="G58">
        <f t="shared" si="2"/>
        <v>149.78333333333336</v>
      </c>
    </row>
    <row r="59" spans="1:7" ht="17" x14ac:dyDescent="0.2">
      <c r="A59" s="123">
        <v>58</v>
      </c>
      <c r="B59" s="69"/>
      <c r="C59" s="156" t="s">
        <v>315</v>
      </c>
      <c r="D59">
        <v>47</v>
      </c>
      <c r="E59">
        <f t="shared" si="0"/>
        <v>0.83333333333333337</v>
      </c>
      <c r="F59">
        <f t="shared" si="1"/>
        <v>39.166666666666671</v>
      </c>
      <c r="G59">
        <f t="shared" si="2"/>
        <v>1488.3333333333335</v>
      </c>
    </row>
    <row r="60" spans="1:7" ht="17" x14ac:dyDescent="0.2">
      <c r="A60" s="123">
        <v>59</v>
      </c>
      <c r="B60" s="69"/>
      <c r="C60" s="156" t="s">
        <v>316</v>
      </c>
      <c r="D60">
        <v>1.69</v>
      </c>
      <c r="E60">
        <f t="shared" si="0"/>
        <v>0.83333333333333337</v>
      </c>
      <c r="F60">
        <f t="shared" si="1"/>
        <v>1.4083333333333334</v>
      </c>
      <c r="G60">
        <f t="shared" si="2"/>
        <v>53.516666666666673</v>
      </c>
    </row>
    <row r="61" spans="1:7" ht="17" x14ac:dyDescent="0.2">
      <c r="A61" s="123">
        <v>60</v>
      </c>
      <c r="B61" s="69" t="s">
        <v>243</v>
      </c>
      <c r="C61" s="156" t="s">
        <v>317</v>
      </c>
      <c r="D61">
        <v>24.7</v>
      </c>
      <c r="E61">
        <f t="shared" si="0"/>
        <v>0.83333333333333337</v>
      </c>
      <c r="F61">
        <f t="shared" si="1"/>
        <v>20.583333333333332</v>
      </c>
      <c r="G61">
        <f t="shared" si="2"/>
        <v>782.16666666666663</v>
      </c>
    </row>
    <row r="62" spans="1:7" ht="17" x14ac:dyDescent="0.2">
      <c r="A62" s="123">
        <v>61</v>
      </c>
      <c r="B62" s="69"/>
      <c r="C62" s="156" t="s">
        <v>318</v>
      </c>
      <c r="D62">
        <v>8.64</v>
      </c>
      <c r="E62">
        <f t="shared" si="0"/>
        <v>0.83333333333333337</v>
      </c>
      <c r="F62">
        <f t="shared" si="1"/>
        <v>7.2000000000000011</v>
      </c>
      <c r="G62">
        <f t="shared" si="2"/>
        <v>273.60000000000002</v>
      </c>
    </row>
    <row r="63" spans="1:7" ht="17" x14ac:dyDescent="0.2">
      <c r="A63" s="123">
        <v>62</v>
      </c>
      <c r="B63" s="69"/>
      <c r="C63" s="156" t="s">
        <v>319</v>
      </c>
      <c r="D63">
        <v>5.94</v>
      </c>
      <c r="E63">
        <f t="shared" si="0"/>
        <v>0.83333333333333337</v>
      </c>
      <c r="F63">
        <f t="shared" si="1"/>
        <v>4.95</v>
      </c>
      <c r="G63">
        <f t="shared" si="2"/>
        <v>188.1</v>
      </c>
    </row>
    <row r="64" spans="1:7" ht="17" x14ac:dyDescent="0.2">
      <c r="A64" s="123">
        <v>63</v>
      </c>
      <c r="B64" s="69"/>
      <c r="C64" s="156" t="s">
        <v>320</v>
      </c>
      <c r="D64">
        <v>5.47</v>
      </c>
      <c r="E64">
        <f t="shared" si="0"/>
        <v>0.83333333333333337</v>
      </c>
      <c r="F64">
        <f t="shared" si="1"/>
        <v>4.5583333333333336</v>
      </c>
      <c r="G64">
        <f t="shared" si="2"/>
        <v>173.21666666666667</v>
      </c>
    </row>
    <row r="65" spans="1:7" ht="17" x14ac:dyDescent="0.2">
      <c r="A65" s="123">
        <v>64</v>
      </c>
      <c r="B65" s="70"/>
      <c r="C65" s="156" t="s">
        <v>321</v>
      </c>
      <c r="D65">
        <v>3.44</v>
      </c>
      <c r="E65">
        <f t="shared" si="0"/>
        <v>0.83333333333333337</v>
      </c>
      <c r="F65">
        <f t="shared" si="1"/>
        <v>2.8666666666666667</v>
      </c>
      <c r="G65">
        <f t="shared" si="2"/>
        <v>108.93333333333334</v>
      </c>
    </row>
    <row r="66" spans="1:7" ht="17" x14ac:dyDescent="0.2">
      <c r="A66" s="64">
        <v>65</v>
      </c>
      <c r="B66" s="120"/>
      <c r="C66" s="156" t="s">
        <v>322</v>
      </c>
      <c r="D66">
        <v>2.9</v>
      </c>
      <c r="E66">
        <f t="shared" si="0"/>
        <v>0.83333333333333337</v>
      </c>
      <c r="F66">
        <f t="shared" si="1"/>
        <v>2.4166666666666665</v>
      </c>
      <c r="G66">
        <f t="shared" si="2"/>
        <v>91.833333333333329</v>
      </c>
    </row>
    <row r="67" spans="1:7" ht="17" x14ac:dyDescent="0.2">
      <c r="A67" s="64">
        <v>66</v>
      </c>
      <c r="B67" s="121"/>
      <c r="C67" s="156" t="s">
        <v>323</v>
      </c>
      <c r="D67">
        <v>8.33</v>
      </c>
      <c r="E67">
        <f t="shared" ref="E67:E97" si="3">10/12</f>
        <v>0.83333333333333337</v>
      </c>
      <c r="F67">
        <f t="shared" si="1"/>
        <v>6.9416666666666673</v>
      </c>
      <c r="G67">
        <f t="shared" ref="G67:G97" si="4">F67*38</f>
        <v>263.78333333333336</v>
      </c>
    </row>
    <row r="68" spans="1:7" ht="17" x14ac:dyDescent="0.2">
      <c r="A68" s="64">
        <v>67</v>
      </c>
      <c r="B68" s="121"/>
      <c r="C68" s="156" t="s">
        <v>324</v>
      </c>
      <c r="D68">
        <v>3.57</v>
      </c>
      <c r="E68">
        <f t="shared" si="3"/>
        <v>0.83333333333333337</v>
      </c>
      <c r="F68">
        <f t="shared" ref="F68:F97" si="5">D68*E68</f>
        <v>2.9750000000000001</v>
      </c>
      <c r="G68">
        <f t="shared" si="4"/>
        <v>113.05</v>
      </c>
    </row>
    <row r="69" spans="1:7" ht="17" x14ac:dyDescent="0.2">
      <c r="A69" s="64">
        <v>68</v>
      </c>
      <c r="B69" s="121" t="s">
        <v>244</v>
      </c>
      <c r="C69" s="156" t="s">
        <v>325</v>
      </c>
      <c r="D69">
        <v>5.64</v>
      </c>
      <c r="E69">
        <f t="shared" si="3"/>
        <v>0.83333333333333337</v>
      </c>
      <c r="F69">
        <f t="shared" si="5"/>
        <v>4.7</v>
      </c>
      <c r="G69">
        <f t="shared" si="4"/>
        <v>178.6</v>
      </c>
    </row>
    <row r="70" spans="1:7" ht="17" x14ac:dyDescent="0.2">
      <c r="A70" s="64">
        <v>69</v>
      </c>
      <c r="B70" s="121"/>
      <c r="C70" s="156" t="s">
        <v>326</v>
      </c>
      <c r="D70">
        <v>5.08</v>
      </c>
      <c r="E70">
        <f t="shared" si="3"/>
        <v>0.83333333333333337</v>
      </c>
      <c r="F70">
        <f t="shared" si="5"/>
        <v>4.2333333333333334</v>
      </c>
      <c r="G70">
        <f t="shared" si="4"/>
        <v>160.86666666666667</v>
      </c>
    </row>
    <row r="71" spans="1:7" ht="17" x14ac:dyDescent="0.2">
      <c r="A71" s="64">
        <v>70</v>
      </c>
      <c r="B71" s="121"/>
      <c r="C71" s="156" t="s">
        <v>327</v>
      </c>
      <c r="D71">
        <v>6.58</v>
      </c>
      <c r="E71">
        <f t="shared" si="3"/>
        <v>0.83333333333333337</v>
      </c>
      <c r="F71">
        <f t="shared" si="5"/>
        <v>5.4833333333333334</v>
      </c>
      <c r="G71">
        <f t="shared" si="4"/>
        <v>208.36666666666667</v>
      </c>
    </row>
    <row r="72" spans="1:7" ht="17" x14ac:dyDescent="0.2">
      <c r="A72" s="64">
        <v>71</v>
      </c>
      <c r="B72" s="121"/>
      <c r="C72" s="156" t="s">
        <v>328</v>
      </c>
      <c r="D72">
        <v>5.0999999999999996</v>
      </c>
      <c r="E72">
        <f t="shared" si="3"/>
        <v>0.83333333333333337</v>
      </c>
      <c r="F72">
        <f t="shared" si="5"/>
        <v>4.25</v>
      </c>
      <c r="G72">
        <f t="shared" si="4"/>
        <v>161.5</v>
      </c>
    </row>
    <row r="73" spans="1:7" ht="17" x14ac:dyDescent="0.2">
      <c r="A73" s="64">
        <v>72</v>
      </c>
      <c r="B73" s="122"/>
      <c r="C73" s="156" t="s">
        <v>329</v>
      </c>
      <c r="D73">
        <v>4.54</v>
      </c>
      <c r="E73">
        <f t="shared" si="3"/>
        <v>0.83333333333333337</v>
      </c>
      <c r="F73">
        <f t="shared" si="5"/>
        <v>3.7833333333333337</v>
      </c>
      <c r="G73">
        <f t="shared" si="4"/>
        <v>143.76666666666668</v>
      </c>
    </row>
    <row r="74" spans="1:7" ht="17" x14ac:dyDescent="0.2">
      <c r="A74" s="123">
        <v>73</v>
      </c>
      <c r="B74" s="68"/>
      <c r="C74" s="156" t="s">
        <v>330</v>
      </c>
      <c r="D74">
        <v>3.86</v>
      </c>
      <c r="E74">
        <f t="shared" si="3"/>
        <v>0.83333333333333337</v>
      </c>
      <c r="F74">
        <f t="shared" si="5"/>
        <v>3.2166666666666668</v>
      </c>
      <c r="G74">
        <f t="shared" si="4"/>
        <v>122.23333333333333</v>
      </c>
    </row>
    <row r="75" spans="1:7" ht="17" x14ac:dyDescent="0.2">
      <c r="A75" s="123">
        <v>74</v>
      </c>
      <c r="B75" s="69"/>
      <c r="C75" s="156" t="s">
        <v>331</v>
      </c>
      <c r="D75">
        <v>7.64</v>
      </c>
      <c r="E75">
        <f t="shared" si="3"/>
        <v>0.83333333333333337</v>
      </c>
      <c r="F75">
        <f t="shared" si="5"/>
        <v>6.3666666666666663</v>
      </c>
      <c r="G75">
        <f t="shared" si="4"/>
        <v>241.93333333333331</v>
      </c>
    </row>
    <row r="76" spans="1:7" ht="17" x14ac:dyDescent="0.2">
      <c r="A76" s="123">
        <v>75</v>
      </c>
      <c r="B76" s="69"/>
      <c r="C76" s="156" t="s">
        <v>332</v>
      </c>
      <c r="D76">
        <v>5.13</v>
      </c>
      <c r="E76">
        <f t="shared" si="3"/>
        <v>0.83333333333333337</v>
      </c>
      <c r="F76">
        <f t="shared" si="5"/>
        <v>4.2750000000000004</v>
      </c>
      <c r="G76">
        <f t="shared" si="4"/>
        <v>162.45000000000002</v>
      </c>
    </row>
    <row r="77" spans="1:7" ht="17" x14ac:dyDescent="0.2">
      <c r="A77" s="123">
        <v>76</v>
      </c>
      <c r="B77" s="69" t="s">
        <v>245</v>
      </c>
      <c r="C77" s="156" t="s">
        <v>333</v>
      </c>
      <c r="D77">
        <v>4.8899999999999997</v>
      </c>
      <c r="E77">
        <f t="shared" si="3"/>
        <v>0.83333333333333337</v>
      </c>
      <c r="F77">
        <f t="shared" si="5"/>
        <v>4.0750000000000002</v>
      </c>
      <c r="G77">
        <f t="shared" si="4"/>
        <v>154.85</v>
      </c>
    </row>
    <row r="78" spans="1:7" ht="17" x14ac:dyDescent="0.2">
      <c r="A78" s="123">
        <v>77</v>
      </c>
      <c r="B78" s="69"/>
      <c r="C78" s="156" t="s">
        <v>334</v>
      </c>
      <c r="D78">
        <v>6.38</v>
      </c>
      <c r="E78">
        <f t="shared" si="3"/>
        <v>0.83333333333333337</v>
      </c>
      <c r="F78">
        <f t="shared" si="5"/>
        <v>5.3166666666666664</v>
      </c>
      <c r="G78">
        <f t="shared" si="4"/>
        <v>202.03333333333333</v>
      </c>
    </row>
    <row r="79" spans="1:7" ht="17" x14ac:dyDescent="0.2">
      <c r="A79" s="123">
        <v>78</v>
      </c>
      <c r="B79" s="69"/>
      <c r="C79" s="157" t="s">
        <v>335</v>
      </c>
      <c r="D79">
        <v>7.14</v>
      </c>
      <c r="E79">
        <f t="shared" si="3"/>
        <v>0.83333333333333337</v>
      </c>
      <c r="F79">
        <f t="shared" si="5"/>
        <v>5.95</v>
      </c>
      <c r="G79">
        <f t="shared" si="4"/>
        <v>226.1</v>
      </c>
    </row>
    <row r="80" spans="1:7" ht="17" x14ac:dyDescent="0.2">
      <c r="A80" s="123">
        <v>79</v>
      </c>
      <c r="B80" s="69"/>
      <c r="C80" s="157" t="s">
        <v>336</v>
      </c>
      <c r="D80">
        <v>6.99</v>
      </c>
      <c r="E80">
        <f t="shared" si="3"/>
        <v>0.83333333333333337</v>
      </c>
      <c r="F80">
        <f t="shared" si="5"/>
        <v>5.8250000000000002</v>
      </c>
      <c r="G80">
        <f t="shared" si="4"/>
        <v>221.35</v>
      </c>
    </row>
    <row r="81" spans="1:7" ht="17" x14ac:dyDescent="0.2">
      <c r="A81" s="123">
        <v>80</v>
      </c>
      <c r="B81" s="70"/>
      <c r="C81" s="158" t="s">
        <v>337</v>
      </c>
      <c r="D81">
        <v>6.34</v>
      </c>
      <c r="E81">
        <f t="shared" si="3"/>
        <v>0.83333333333333337</v>
      </c>
      <c r="F81">
        <f t="shared" si="5"/>
        <v>5.2833333333333332</v>
      </c>
      <c r="G81">
        <f t="shared" si="4"/>
        <v>200.76666666666665</v>
      </c>
    </row>
    <row r="82" spans="1:7" ht="17" x14ac:dyDescent="0.2">
      <c r="A82" s="64">
        <v>81</v>
      </c>
      <c r="B82" s="120"/>
      <c r="C82" s="158" t="s">
        <v>338</v>
      </c>
      <c r="D82">
        <v>10.199999999999999</v>
      </c>
      <c r="E82">
        <f t="shared" si="3"/>
        <v>0.83333333333333337</v>
      </c>
      <c r="F82">
        <f t="shared" si="5"/>
        <v>8.5</v>
      </c>
      <c r="G82">
        <f t="shared" si="4"/>
        <v>323</v>
      </c>
    </row>
    <row r="83" spans="1:7" ht="17" x14ac:dyDescent="0.2">
      <c r="A83" s="64">
        <v>82</v>
      </c>
      <c r="B83" s="121"/>
      <c r="C83" s="158" t="s">
        <v>339</v>
      </c>
      <c r="D83">
        <v>16.399999999999999</v>
      </c>
      <c r="E83">
        <f t="shared" si="3"/>
        <v>0.83333333333333337</v>
      </c>
      <c r="F83">
        <f t="shared" si="5"/>
        <v>13.666666666666666</v>
      </c>
      <c r="G83">
        <f t="shared" si="4"/>
        <v>519.33333333333326</v>
      </c>
    </row>
    <row r="84" spans="1:7" ht="17" x14ac:dyDescent="0.2">
      <c r="A84" s="64">
        <v>83</v>
      </c>
      <c r="B84" s="121"/>
      <c r="C84" s="158" t="s">
        <v>340</v>
      </c>
      <c r="D84">
        <v>9.16</v>
      </c>
      <c r="E84">
        <f t="shared" si="3"/>
        <v>0.83333333333333337</v>
      </c>
      <c r="F84">
        <f t="shared" si="5"/>
        <v>7.6333333333333337</v>
      </c>
      <c r="G84">
        <f t="shared" si="4"/>
        <v>290.06666666666666</v>
      </c>
    </row>
    <row r="85" spans="1:7" ht="17" x14ac:dyDescent="0.2">
      <c r="A85" s="64">
        <v>84</v>
      </c>
      <c r="B85" s="121" t="s">
        <v>246</v>
      </c>
      <c r="C85" s="158" t="s">
        <v>341</v>
      </c>
      <c r="D85">
        <v>13.3</v>
      </c>
      <c r="E85">
        <f t="shared" si="3"/>
        <v>0.83333333333333337</v>
      </c>
      <c r="F85">
        <f t="shared" si="5"/>
        <v>11.083333333333334</v>
      </c>
      <c r="G85">
        <f t="shared" si="4"/>
        <v>421.16666666666669</v>
      </c>
    </row>
    <row r="86" spans="1:7" ht="17" x14ac:dyDescent="0.2">
      <c r="A86" s="64">
        <v>85</v>
      </c>
      <c r="B86" s="121"/>
      <c r="C86" s="158" t="s">
        <v>342</v>
      </c>
      <c r="D86">
        <v>14.7</v>
      </c>
      <c r="E86">
        <f t="shared" si="3"/>
        <v>0.83333333333333337</v>
      </c>
      <c r="F86">
        <f t="shared" si="5"/>
        <v>12.25</v>
      </c>
      <c r="G86">
        <f t="shared" si="4"/>
        <v>465.5</v>
      </c>
    </row>
    <row r="87" spans="1:7" ht="17" x14ac:dyDescent="0.2">
      <c r="A87" s="64">
        <v>86</v>
      </c>
      <c r="B87" s="121"/>
      <c r="C87" s="158" t="s">
        <v>343</v>
      </c>
      <c r="D87">
        <v>15</v>
      </c>
      <c r="E87">
        <f t="shared" si="3"/>
        <v>0.83333333333333337</v>
      </c>
      <c r="F87">
        <f t="shared" si="5"/>
        <v>12.5</v>
      </c>
      <c r="G87">
        <f t="shared" si="4"/>
        <v>475</v>
      </c>
    </row>
    <row r="88" spans="1:7" ht="17" x14ac:dyDescent="0.2">
      <c r="A88" s="64">
        <v>87</v>
      </c>
      <c r="B88" s="121"/>
      <c r="C88" s="158" t="s">
        <v>344</v>
      </c>
      <c r="D88">
        <v>10</v>
      </c>
      <c r="E88">
        <f t="shared" si="3"/>
        <v>0.83333333333333337</v>
      </c>
      <c r="F88">
        <f t="shared" si="5"/>
        <v>8.3333333333333339</v>
      </c>
      <c r="G88">
        <f t="shared" si="4"/>
        <v>316.66666666666669</v>
      </c>
    </row>
    <row r="89" spans="1:7" ht="17" x14ac:dyDescent="0.2">
      <c r="A89" s="64">
        <v>88</v>
      </c>
      <c r="B89" s="122"/>
      <c r="C89" s="158" t="s">
        <v>345</v>
      </c>
      <c r="D89">
        <v>10.199999999999999</v>
      </c>
      <c r="E89">
        <f t="shared" si="3"/>
        <v>0.83333333333333337</v>
      </c>
      <c r="F89">
        <f t="shared" si="5"/>
        <v>8.5</v>
      </c>
      <c r="G89">
        <f t="shared" si="4"/>
        <v>323</v>
      </c>
    </row>
    <row r="90" spans="1:7" ht="17" x14ac:dyDescent="0.2">
      <c r="A90" s="123">
        <v>89</v>
      </c>
      <c r="B90" s="68"/>
      <c r="C90" s="158" t="s">
        <v>346</v>
      </c>
      <c r="D90">
        <v>3.39</v>
      </c>
      <c r="E90">
        <f t="shared" si="3"/>
        <v>0.83333333333333337</v>
      </c>
      <c r="F90">
        <f t="shared" si="5"/>
        <v>2.8250000000000002</v>
      </c>
      <c r="G90">
        <f t="shared" si="4"/>
        <v>107.35000000000001</v>
      </c>
    </row>
    <row r="91" spans="1:7" ht="17" x14ac:dyDescent="0.2">
      <c r="A91" s="123">
        <v>90</v>
      </c>
      <c r="B91" s="69"/>
      <c r="C91" s="158" t="s">
        <v>347</v>
      </c>
      <c r="D91">
        <v>6.92</v>
      </c>
      <c r="E91">
        <f t="shared" si="3"/>
        <v>0.83333333333333337</v>
      </c>
      <c r="F91">
        <f t="shared" si="5"/>
        <v>5.7666666666666666</v>
      </c>
      <c r="G91">
        <f t="shared" si="4"/>
        <v>219.13333333333333</v>
      </c>
    </row>
    <row r="92" spans="1:7" ht="17" x14ac:dyDescent="0.2">
      <c r="A92" s="123">
        <v>91</v>
      </c>
      <c r="B92" s="69"/>
      <c r="C92" s="158" t="s">
        <v>348</v>
      </c>
      <c r="D92">
        <v>3.81</v>
      </c>
      <c r="E92">
        <f t="shared" si="3"/>
        <v>0.83333333333333337</v>
      </c>
      <c r="F92">
        <f t="shared" si="5"/>
        <v>3.1750000000000003</v>
      </c>
      <c r="G92">
        <f t="shared" si="4"/>
        <v>120.65</v>
      </c>
    </row>
    <row r="93" spans="1:7" ht="17" x14ac:dyDescent="0.2">
      <c r="A93" s="123">
        <v>92</v>
      </c>
      <c r="B93" s="69" t="s">
        <v>247</v>
      </c>
      <c r="C93" s="158" t="s">
        <v>349</v>
      </c>
      <c r="D93">
        <v>5.87</v>
      </c>
      <c r="E93">
        <f t="shared" si="3"/>
        <v>0.83333333333333337</v>
      </c>
      <c r="F93">
        <f t="shared" si="5"/>
        <v>4.8916666666666666</v>
      </c>
      <c r="G93">
        <f t="shared" si="4"/>
        <v>185.88333333333333</v>
      </c>
    </row>
    <row r="94" spans="1:7" ht="17" x14ac:dyDescent="0.2">
      <c r="A94" s="123">
        <v>93</v>
      </c>
      <c r="B94" s="69"/>
      <c r="C94" s="158" t="s">
        <v>350</v>
      </c>
      <c r="D94">
        <v>5.98</v>
      </c>
      <c r="E94">
        <f t="shared" si="3"/>
        <v>0.83333333333333337</v>
      </c>
      <c r="F94">
        <f t="shared" si="5"/>
        <v>4.9833333333333343</v>
      </c>
      <c r="G94">
        <f t="shared" si="4"/>
        <v>189.3666666666667</v>
      </c>
    </row>
    <row r="95" spans="1:7" ht="17" x14ac:dyDescent="0.2">
      <c r="A95" s="123">
        <v>94</v>
      </c>
      <c r="B95" s="69"/>
      <c r="C95" s="158" t="s">
        <v>351</v>
      </c>
      <c r="D95">
        <v>6.64</v>
      </c>
      <c r="E95">
        <f t="shared" si="3"/>
        <v>0.83333333333333337</v>
      </c>
      <c r="F95">
        <f t="shared" si="5"/>
        <v>5.5333333333333332</v>
      </c>
      <c r="G95">
        <f t="shared" si="4"/>
        <v>210.26666666666665</v>
      </c>
    </row>
    <row r="96" spans="1:7" ht="17" x14ac:dyDescent="0.2">
      <c r="A96" s="123">
        <v>95</v>
      </c>
      <c r="B96" s="69"/>
      <c r="C96" s="158" t="s">
        <v>352</v>
      </c>
      <c r="D96">
        <v>6.78</v>
      </c>
      <c r="E96">
        <f t="shared" si="3"/>
        <v>0.83333333333333337</v>
      </c>
      <c r="F96">
        <f t="shared" si="5"/>
        <v>5.65</v>
      </c>
      <c r="G96">
        <f t="shared" si="4"/>
        <v>214.70000000000002</v>
      </c>
    </row>
    <row r="97" spans="1:7" ht="17" x14ac:dyDescent="0.2">
      <c r="A97" s="123">
        <v>96</v>
      </c>
      <c r="B97" s="70"/>
      <c r="C97" s="158" t="s">
        <v>353</v>
      </c>
      <c r="D97">
        <v>17.3</v>
      </c>
      <c r="E97">
        <f t="shared" si="3"/>
        <v>0.83333333333333337</v>
      </c>
      <c r="F97">
        <f t="shared" si="5"/>
        <v>14.416666666666668</v>
      </c>
      <c r="G97">
        <f t="shared" si="4"/>
        <v>547.83333333333337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zoomScale="110" zoomScaleNormal="110" zoomScalePageLayoutView="110" workbookViewId="0">
      <selection activeCell="E2" sqref="E2:E97"/>
    </sheetView>
  </sheetViews>
  <sheetFormatPr baseColWidth="10" defaultRowHeight="16" x14ac:dyDescent="0.2"/>
  <cols>
    <col min="1" max="1" width="6.1640625" customWidth="1"/>
    <col min="2" max="2" width="10.83203125" style="112" customWidth="1"/>
    <col min="3" max="3" width="2.33203125" style="112" bestFit="1" customWidth="1"/>
    <col min="4" max="4" width="16.1640625" style="67" customWidth="1"/>
    <col min="5" max="5" width="31.5" style="63" bestFit="1" customWidth="1"/>
    <col min="8" max="8" width="10.1640625" customWidth="1"/>
  </cols>
  <sheetData>
    <row r="1" spans="1:18" ht="17" thickBot="1" x14ac:dyDescent="0.25">
      <c r="B1" s="102" t="s">
        <v>235</v>
      </c>
      <c r="C1" s="102"/>
      <c r="D1" s="110" t="s">
        <v>259</v>
      </c>
      <c r="E1" s="111" t="s">
        <v>249</v>
      </c>
      <c r="H1" s="162" t="s">
        <v>28</v>
      </c>
      <c r="I1" s="163"/>
      <c r="J1" s="163"/>
      <c r="K1" s="163"/>
      <c r="L1" s="78"/>
      <c r="M1" s="162" t="s">
        <v>29</v>
      </c>
      <c r="N1" s="163"/>
      <c r="O1" s="163"/>
      <c r="P1" s="163"/>
      <c r="Q1" s="163"/>
      <c r="R1" s="164"/>
    </row>
    <row r="2" spans="1:18" ht="18" thickBot="1" x14ac:dyDescent="0.25">
      <c r="A2" s="64">
        <v>1</v>
      </c>
      <c r="B2" s="120"/>
      <c r="C2" s="124" t="s">
        <v>7</v>
      </c>
      <c r="D2" s="159" t="s">
        <v>306</v>
      </c>
      <c r="E2">
        <v>6.833333333333333</v>
      </c>
      <c r="H2" s="79" t="s">
        <v>10</v>
      </c>
      <c r="I2" s="80"/>
      <c r="J2" s="88">
        <v>2</v>
      </c>
      <c r="K2" s="91"/>
      <c r="L2" s="78"/>
      <c r="M2" s="165" t="s">
        <v>30</v>
      </c>
      <c r="N2" s="166"/>
      <c r="O2" s="167" t="s">
        <v>31</v>
      </c>
      <c r="P2" s="168"/>
      <c r="Q2" s="165" t="s">
        <v>32</v>
      </c>
      <c r="R2" s="166"/>
    </row>
    <row r="3" spans="1:18" ht="18" thickBot="1" x14ac:dyDescent="0.25">
      <c r="A3" s="64">
        <v>2</v>
      </c>
      <c r="B3" s="121"/>
      <c r="C3" s="124" t="s">
        <v>6</v>
      </c>
      <c r="D3" s="159" t="s">
        <v>307</v>
      </c>
      <c r="E3">
        <v>11.083333333333334</v>
      </c>
      <c r="H3" s="187" t="s">
        <v>9</v>
      </c>
      <c r="I3" s="188"/>
      <c r="J3" s="89">
        <v>1</v>
      </c>
      <c r="K3" s="92"/>
      <c r="L3" s="78"/>
      <c r="M3" s="189">
        <v>37</v>
      </c>
      <c r="N3" s="190"/>
      <c r="O3" s="195" t="s">
        <v>252</v>
      </c>
      <c r="P3" s="196"/>
      <c r="Q3" s="193">
        <v>1</v>
      </c>
      <c r="R3" s="194"/>
    </row>
    <row r="4" spans="1:18" ht="18" thickBot="1" x14ac:dyDescent="0.25">
      <c r="A4" s="64">
        <v>3</v>
      </c>
      <c r="B4" s="121"/>
      <c r="C4" s="124" t="s">
        <v>5</v>
      </c>
      <c r="D4" s="159" t="s">
        <v>308</v>
      </c>
      <c r="E4">
        <v>10.083333333333334</v>
      </c>
      <c r="H4" s="185" t="s">
        <v>8</v>
      </c>
      <c r="I4" s="186"/>
      <c r="J4" s="90">
        <f>SUM(J2:J3)</f>
        <v>3</v>
      </c>
      <c r="K4" s="93"/>
      <c r="L4" s="78"/>
      <c r="M4" s="189">
        <v>4</v>
      </c>
      <c r="N4" s="190"/>
      <c r="O4" s="191" t="s">
        <v>33</v>
      </c>
      <c r="P4" s="192"/>
      <c r="Q4" s="193"/>
      <c r="R4" s="194"/>
    </row>
    <row r="5" spans="1:18" ht="18" thickBot="1" x14ac:dyDescent="0.25">
      <c r="A5" s="64">
        <v>4</v>
      </c>
      <c r="B5" s="121" t="s">
        <v>236</v>
      </c>
      <c r="C5" s="124" t="s">
        <v>4</v>
      </c>
      <c r="D5" s="159" t="s">
        <v>309</v>
      </c>
      <c r="E5">
        <v>9.1666666666666679</v>
      </c>
      <c r="H5" s="165" t="s">
        <v>34</v>
      </c>
      <c r="I5" s="184"/>
      <c r="J5" s="184"/>
      <c r="K5" s="166"/>
      <c r="L5" s="78"/>
      <c r="M5" s="81"/>
      <c r="N5" s="81"/>
      <c r="O5" s="81"/>
      <c r="P5" s="81"/>
      <c r="Q5" s="81"/>
      <c r="R5" s="81"/>
    </row>
    <row r="6" spans="1:18" ht="18" thickBot="1" x14ac:dyDescent="0.25">
      <c r="A6" s="64">
        <v>5</v>
      </c>
      <c r="B6" s="121"/>
      <c r="C6" s="124" t="s">
        <v>3</v>
      </c>
      <c r="D6" s="159" t="s">
        <v>310</v>
      </c>
      <c r="E6">
        <v>6.95</v>
      </c>
      <c r="H6" s="97" t="s">
        <v>21</v>
      </c>
      <c r="I6" s="182" t="s">
        <v>22</v>
      </c>
      <c r="J6" s="183"/>
      <c r="K6" s="98" t="s">
        <v>23</v>
      </c>
      <c r="L6" s="81"/>
      <c r="M6" s="81"/>
      <c r="N6" s="81"/>
      <c r="O6" s="81"/>
      <c r="P6" s="81"/>
      <c r="Q6" s="81"/>
      <c r="R6" s="81"/>
    </row>
    <row r="7" spans="1:18" ht="17" x14ac:dyDescent="0.2">
      <c r="A7" s="64">
        <v>6</v>
      </c>
      <c r="B7" s="121"/>
      <c r="C7" s="124" t="s">
        <v>2</v>
      </c>
      <c r="D7" s="159" t="s">
        <v>311</v>
      </c>
      <c r="E7">
        <v>6.7250000000000005</v>
      </c>
      <c r="H7" s="82">
        <v>1</v>
      </c>
      <c r="I7" s="178" t="s">
        <v>35</v>
      </c>
      <c r="J7" s="179"/>
      <c r="K7" s="94">
        <f>J4*H7</f>
        <v>3</v>
      </c>
      <c r="L7" s="81"/>
      <c r="M7" s="81"/>
      <c r="N7" s="81"/>
      <c r="O7" s="81"/>
      <c r="P7" s="81"/>
      <c r="Q7" s="81"/>
      <c r="R7" s="81"/>
    </row>
    <row r="8" spans="1:18" ht="17" x14ac:dyDescent="0.2">
      <c r="A8" s="64">
        <v>7</v>
      </c>
      <c r="B8" s="121"/>
      <c r="C8" s="124" t="s">
        <v>1</v>
      </c>
      <c r="D8" s="159" t="s">
        <v>312</v>
      </c>
      <c r="E8">
        <v>9.8333333333333339</v>
      </c>
      <c r="H8" s="83">
        <v>1</v>
      </c>
      <c r="I8" s="180" t="s">
        <v>36</v>
      </c>
      <c r="J8" s="181"/>
      <c r="K8" s="95">
        <f>J4*H8</f>
        <v>3</v>
      </c>
      <c r="L8" s="81"/>
      <c r="M8" s="81"/>
      <c r="N8" s="81"/>
      <c r="O8" s="81"/>
      <c r="P8" s="81"/>
      <c r="Q8" s="78"/>
      <c r="R8" s="78"/>
    </row>
    <row r="9" spans="1:18" ht="18" thickBot="1" x14ac:dyDescent="0.25">
      <c r="A9" s="64">
        <v>8</v>
      </c>
      <c r="B9" s="122"/>
      <c r="C9" s="124" t="s">
        <v>0</v>
      </c>
      <c r="D9" s="159" t="s">
        <v>313</v>
      </c>
      <c r="E9">
        <v>8.75</v>
      </c>
      <c r="H9" s="84">
        <v>5</v>
      </c>
      <c r="I9" s="174" t="s">
        <v>37</v>
      </c>
      <c r="J9" s="175"/>
      <c r="K9" s="96">
        <f>J4*H9</f>
        <v>15</v>
      </c>
      <c r="L9" s="81"/>
      <c r="M9" s="81"/>
      <c r="N9" s="78"/>
      <c r="O9" s="81"/>
      <c r="P9" s="81"/>
      <c r="Q9" s="81"/>
      <c r="R9" s="81"/>
    </row>
    <row r="10" spans="1:18" ht="17" x14ac:dyDescent="0.2">
      <c r="A10" s="123">
        <v>9</v>
      </c>
      <c r="B10" s="68"/>
      <c r="C10" s="125" t="s">
        <v>7</v>
      </c>
      <c r="D10" s="159" t="s">
        <v>314</v>
      </c>
      <c r="E10">
        <v>7.0083333333333337</v>
      </c>
      <c r="H10" s="85">
        <f>SUM(H7:H9)</f>
        <v>7</v>
      </c>
      <c r="I10" s="176" t="s">
        <v>24</v>
      </c>
      <c r="J10" s="177"/>
      <c r="K10" s="172">
        <f>SUM(K7:K9)</f>
        <v>21</v>
      </c>
      <c r="L10" s="81"/>
      <c r="M10" s="81"/>
      <c r="N10" s="78"/>
      <c r="O10" s="81"/>
      <c r="P10" s="81"/>
      <c r="Q10" s="81"/>
      <c r="R10" s="81"/>
    </row>
    <row r="11" spans="1:18" ht="18" thickBot="1" x14ac:dyDescent="0.25">
      <c r="A11" s="123">
        <v>10</v>
      </c>
      <c r="B11" s="69"/>
      <c r="C11" s="125" t="s">
        <v>6</v>
      </c>
      <c r="D11" s="159" t="s">
        <v>315</v>
      </c>
      <c r="E11">
        <v>40.833333333333336</v>
      </c>
      <c r="H11" s="86">
        <v>43</v>
      </c>
      <c r="I11" s="169" t="s">
        <v>38</v>
      </c>
      <c r="J11" s="170"/>
      <c r="K11" s="172"/>
      <c r="L11" s="81"/>
      <c r="M11" s="81"/>
      <c r="N11" s="78"/>
      <c r="O11" s="81"/>
      <c r="P11" s="81"/>
      <c r="Q11" s="81"/>
      <c r="R11" s="81"/>
    </row>
    <row r="12" spans="1:18" ht="18" thickBot="1" x14ac:dyDescent="0.25">
      <c r="A12" s="123">
        <v>11</v>
      </c>
      <c r="B12" s="69"/>
      <c r="C12" s="125" t="s">
        <v>5</v>
      </c>
      <c r="D12" s="159" t="s">
        <v>316</v>
      </c>
      <c r="E12">
        <v>2.1333333333333333</v>
      </c>
      <c r="H12" s="87">
        <f>H11+H10</f>
        <v>50</v>
      </c>
      <c r="I12" s="171" t="s">
        <v>25</v>
      </c>
      <c r="J12" s="171"/>
      <c r="K12" s="173"/>
      <c r="L12" s="81"/>
      <c r="M12" s="81"/>
      <c r="N12" s="78"/>
      <c r="O12" s="81"/>
      <c r="P12" s="81"/>
      <c r="Q12" s="81"/>
      <c r="R12" s="81"/>
    </row>
    <row r="13" spans="1:18" ht="17" x14ac:dyDescent="0.2">
      <c r="A13" s="123">
        <v>12</v>
      </c>
      <c r="B13" s="69" t="s">
        <v>237</v>
      </c>
      <c r="C13" s="125" t="s">
        <v>4</v>
      </c>
      <c r="D13" s="159" t="s">
        <v>317</v>
      </c>
      <c r="E13">
        <v>22.083333333333336</v>
      </c>
    </row>
    <row r="14" spans="1:18" ht="17" x14ac:dyDescent="0.2">
      <c r="A14" s="123">
        <v>13</v>
      </c>
      <c r="B14" s="69"/>
      <c r="C14" s="125" t="s">
        <v>3</v>
      </c>
      <c r="D14" s="159" t="s">
        <v>318</v>
      </c>
      <c r="E14">
        <v>7.7416666666666663</v>
      </c>
    </row>
    <row r="15" spans="1:18" ht="17" x14ac:dyDescent="0.2">
      <c r="A15" s="123">
        <v>14</v>
      </c>
      <c r="B15" s="69"/>
      <c r="C15" s="125" t="s">
        <v>2</v>
      </c>
      <c r="D15" s="159" t="s">
        <v>319</v>
      </c>
      <c r="E15">
        <v>4.7833333333333341</v>
      </c>
    </row>
    <row r="16" spans="1:18" ht="17" x14ac:dyDescent="0.2">
      <c r="A16" s="123">
        <v>15</v>
      </c>
      <c r="B16" s="69"/>
      <c r="C16" s="125" t="s">
        <v>1</v>
      </c>
      <c r="D16" s="159" t="s">
        <v>320</v>
      </c>
      <c r="E16">
        <v>3.666666666666667</v>
      </c>
    </row>
    <row r="17" spans="1:5" ht="17" x14ac:dyDescent="0.2">
      <c r="A17" s="123">
        <v>16</v>
      </c>
      <c r="B17" s="70"/>
      <c r="C17" s="125" t="s">
        <v>0</v>
      </c>
      <c r="D17" s="159" t="s">
        <v>321</v>
      </c>
      <c r="E17">
        <v>3.4750000000000001</v>
      </c>
    </row>
    <row r="18" spans="1:5" ht="17" x14ac:dyDescent="0.2">
      <c r="A18" s="64">
        <v>17</v>
      </c>
      <c r="B18" s="120"/>
      <c r="C18" s="124" t="s">
        <v>7</v>
      </c>
      <c r="D18" s="159" t="s">
        <v>322</v>
      </c>
      <c r="E18">
        <v>3.7750000000000004</v>
      </c>
    </row>
    <row r="19" spans="1:5" ht="17" x14ac:dyDescent="0.2">
      <c r="A19" s="64">
        <v>18</v>
      </c>
      <c r="B19" s="121"/>
      <c r="C19" s="124" t="s">
        <v>6</v>
      </c>
      <c r="D19" s="159" t="s">
        <v>323</v>
      </c>
      <c r="E19">
        <v>7.458333333333333</v>
      </c>
    </row>
    <row r="20" spans="1:5" ht="17" x14ac:dyDescent="0.2">
      <c r="A20" s="64">
        <v>19</v>
      </c>
      <c r="B20" s="121"/>
      <c r="C20" s="124" t="s">
        <v>5</v>
      </c>
      <c r="D20" s="159" t="s">
        <v>324</v>
      </c>
      <c r="E20">
        <v>4.375</v>
      </c>
    </row>
    <row r="21" spans="1:5" ht="17" x14ac:dyDescent="0.2">
      <c r="A21" s="64">
        <v>20</v>
      </c>
      <c r="B21" s="121" t="s">
        <v>238</v>
      </c>
      <c r="C21" s="124" t="s">
        <v>4</v>
      </c>
      <c r="D21" s="159" t="s">
        <v>325</v>
      </c>
      <c r="E21">
        <v>4.375</v>
      </c>
    </row>
    <row r="22" spans="1:5" ht="17" x14ac:dyDescent="0.2">
      <c r="A22" s="64">
        <v>21</v>
      </c>
      <c r="B22" s="121"/>
      <c r="C22" s="124" t="s">
        <v>3</v>
      </c>
      <c r="D22" s="159" t="s">
        <v>326</v>
      </c>
      <c r="E22">
        <v>3.9083333333333337</v>
      </c>
    </row>
    <row r="23" spans="1:5" ht="17" x14ac:dyDescent="0.2">
      <c r="A23" s="64">
        <v>22</v>
      </c>
      <c r="B23" s="121"/>
      <c r="C23" s="124" t="s">
        <v>2</v>
      </c>
      <c r="D23" s="159" t="s">
        <v>327</v>
      </c>
      <c r="E23">
        <v>5.4416666666666673</v>
      </c>
    </row>
    <row r="24" spans="1:5" ht="17" x14ac:dyDescent="0.2">
      <c r="A24" s="64">
        <v>23</v>
      </c>
      <c r="B24" s="121"/>
      <c r="C24" s="124" t="s">
        <v>1</v>
      </c>
      <c r="D24" s="159" t="s">
        <v>328</v>
      </c>
      <c r="E24">
        <v>3.6416666666666671</v>
      </c>
    </row>
    <row r="25" spans="1:5" ht="17" x14ac:dyDescent="0.2">
      <c r="A25" s="64">
        <v>24</v>
      </c>
      <c r="B25" s="122"/>
      <c r="C25" s="124" t="s">
        <v>0</v>
      </c>
      <c r="D25" s="159" t="s">
        <v>329</v>
      </c>
      <c r="E25">
        <v>4.3666666666666671</v>
      </c>
    </row>
    <row r="26" spans="1:5" ht="17" x14ac:dyDescent="0.2">
      <c r="A26" s="123">
        <v>25</v>
      </c>
      <c r="B26" s="68"/>
      <c r="C26" s="125" t="s">
        <v>7</v>
      </c>
      <c r="D26" s="159" t="s">
        <v>330</v>
      </c>
      <c r="E26">
        <v>3.4166666666666665</v>
      </c>
    </row>
    <row r="27" spans="1:5" ht="17" x14ac:dyDescent="0.2">
      <c r="A27" s="123">
        <v>26</v>
      </c>
      <c r="B27" s="69"/>
      <c r="C27" s="125" t="s">
        <v>6</v>
      </c>
      <c r="D27" s="159" t="s">
        <v>331</v>
      </c>
      <c r="E27">
        <v>6.7083333333333339</v>
      </c>
    </row>
    <row r="28" spans="1:5" ht="17" x14ac:dyDescent="0.2">
      <c r="A28" s="123">
        <v>27</v>
      </c>
      <c r="B28" s="69"/>
      <c r="C28" s="125" t="s">
        <v>5</v>
      </c>
      <c r="D28" s="159" t="s">
        <v>332</v>
      </c>
      <c r="E28">
        <v>5.0166666666666666</v>
      </c>
    </row>
    <row r="29" spans="1:5" ht="17" x14ac:dyDescent="0.2">
      <c r="A29" s="123">
        <v>28</v>
      </c>
      <c r="B29" s="69" t="s">
        <v>239</v>
      </c>
      <c r="C29" s="125" t="s">
        <v>4</v>
      </c>
      <c r="D29" s="159" t="s">
        <v>333</v>
      </c>
      <c r="E29">
        <v>5.7</v>
      </c>
    </row>
    <row r="30" spans="1:5" ht="17" x14ac:dyDescent="0.2">
      <c r="A30" s="123">
        <v>29</v>
      </c>
      <c r="B30" s="69"/>
      <c r="C30" s="125" t="s">
        <v>3</v>
      </c>
      <c r="D30" s="159" t="s">
        <v>334</v>
      </c>
      <c r="E30">
        <v>4.0583333333333336</v>
      </c>
    </row>
    <row r="31" spans="1:5" ht="17" x14ac:dyDescent="0.2">
      <c r="A31" s="123">
        <v>30</v>
      </c>
      <c r="B31" s="69"/>
      <c r="C31" s="125" t="s">
        <v>2</v>
      </c>
      <c r="D31" s="128" t="s">
        <v>335</v>
      </c>
      <c r="E31">
        <v>7.0583333333333345</v>
      </c>
    </row>
    <row r="32" spans="1:5" ht="17" x14ac:dyDescent="0.2">
      <c r="A32" s="123">
        <v>31</v>
      </c>
      <c r="B32" s="69"/>
      <c r="C32" s="125" t="s">
        <v>1</v>
      </c>
      <c r="D32" s="128" t="s">
        <v>336</v>
      </c>
      <c r="E32">
        <v>5.4083333333333341</v>
      </c>
    </row>
    <row r="33" spans="1:5" ht="17" x14ac:dyDescent="0.2">
      <c r="A33" s="123">
        <v>32</v>
      </c>
      <c r="B33" s="70"/>
      <c r="C33" s="125" t="s">
        <v>0</v>
      </c>
      <c r="D33" s="160" t="s">
        <v>337</v>
      </c>
      <c r="E33">
        <v>6.2416666666666671</v>
      </c>
    </row>
    <row r="34" spans="1:5" ht="17" x14ac:dyDescent="0.2">
      <c r="A34" s="64">
        <v>33</v>
      </c>
      <c r="B34" s="120"/>
      <c r="C34" s="124" t="s">
        <v>7</v>
      </c>
      <c r="D34" s="160" t="s">
        <v>338</v>
      </c>
      <c r="E34">
        <v>8.2916666666666661</v>
      </c>
    </row>
    <row r="35" spans="1:5" ht="17" x14ac:dyDescent="0.2">
      <c r="A35" s="64">
        <v>34</v>
      </c>
      <c r="B35" s="121"/>
      <c r="C35" s="124" t="s">
        <v>6</v>
      </c>
      <c r="D35" s="160" t="s">
        <v>339</v>
      </c>
      <c r="E35">
        <v>12.25</v>
      </c>
    </row>
    <row r="36" spans="1:5" ht="17" x14ac:dyDescent="0.2">
      <c r="A36" s="64">
        <v>35</v>
      </c>
      <c r="B36" s="121"/>
      <c r="C36" s="124" t="s">
        <v>5</v>
      </c>
      <c r="D36" s="160" t="s">
        <v>340</v>
      </c>
      <c r="E36">
        <v>8.2916666666666661</v>
      </c>
    </row>
    <row r="37" spans="1:5" ht="17" x14ac:dyDescent="0.2">
      <c r="A37" s="64">
        <v>36</v>
      </c>
      <c r="B37" s="121" t="s">
        <v>240</v>
      </c>
      <c r="C37" s="124" t="s">
        <v>4</v>
      </c>
      <c r="D37" s="160" t="s">
        <v>341</v>
      </c>
      <c r="E37">
        <v>13.166666666666668</v>
      </c>
    </row>
    <row r="38" spans="1:5" ht="17" x14ac:dyDescent="0.2">
      <c r="A38" s="64">
        <v>37</v>
      </c>
      <c r="B38" s="121"/>
      <c r="C38" s="124" t="s">
        <v>3</v>
      </c>
      <c r="D38" s="160" t="s">
        <v>342</v>
      </c>
      <c r="E38">
        <v>10.75</v>
      </c>
    </row>
    <row r="39" spans="1:5" ht="17" x14ac:dyDescent="0.2">
      <c r="A39" s="64">
        <v>38</v>
      </c>
      <c r="B39" s="121"/>
      <c r="C39" s="124" t="s">
        <v>2</v>
      </c>
      <c r="D39" s="160" t="s">
        <v>343</v>
      </c>
      <c r="E39">
        <v>13</v>
      </c>
    </row>
    <row r="40" spans="1:5" ht="17" x14ac:dyDescent="0.2">
      <c r="A40" s="64">
        <v>39</v>
      </c>
      <c r="B40" s="121"/>
      <c r="C40" s="124" t="s">
        <v>1</v>
      </c>
      <c r="D40" s="160" t="s">
        <v>344</v>
      </c>
      <c r="E40">
        <v>5.6333333333333337</v>
      </c>
    </row>
    <row r="41" spans="1:5" ht="17" x14ac:dyDescent="0.2">
      <c r="A41" s="64">
        <v>40</v>
      </c>
      <c r="B41" s="122"/>
      <c r="C41" s="124" t="s">
        <v>0</v>
      </c>
      <c r="D41" s="160" t="s">
        <v>345</v>
      </c>
      <c r="E41">
        <v>7.5166666666666666</v>
      </c>
    </row>
    <row r="42" spans="1:5" ht="17" x14ac:dyDescent="0.2">
      <c r="A42" s="123">
        <v>41</v>
      </c>
      <c r="B42" s="68"/>
      <c r="C42" s="125" t="s">
        <v>7</v>
      </c>
      <c r="D42" s="160" t="s">
        <v>346</v>
      </c>
      <c r="E42">
        <v>2.2416666666666667</v>
      </c>
    </row>
    <row r="43" spans="1:5" ht="17" x14ac:dyDescent="0.2">
      <c r="A43" s="123">
        <v>42</v>
      </c>
      <c r="B43" s="69"/>
      <c r="C43" s="125" t="s">
        <v>6</v>
      </c>
      <c r="D43" s="160" t="s">
        <v>347</v>
      </c>
      <c r="E43">
        <v>5.3166666666666664</v>
      </c>
    </row>
    <row r="44" spans="1:5" ht="17" x14ac:dyDescent="0.2">
      <c r="A44" s="123">
        <v>43</v>
      </c>
      <c r="B44" s="69"/>
      <c r="C44" s="125" t="s">
        <v>5</v>
      </c>
      <c r="D44" s="160" t="s">
        <v>348</v>
      </c>
      <c r="E44">
        <v>3.2750000000000004</v>
      </c>
    </row>
    <row r="45" spans="1:5" ht="17" x14ac:dyDescent="0.2">
      <c r="A45" s="123">
        <v>44</v>
      </c>
      <c r="B45" s="69" t="s">
        <v>241</v>
      </c>
      <c r="C45" s="125" t="s">
        <v>4</v>
      </c>
      <c r="D45" s="160" t="s">
        <v>349</v>
      </c>
      <c r="E45">
        <v>3.0916666666666668</v>
      </c>
    </row>
    <row r="46" spans="1:5" ht="17" x14ac:dyDescent="0.2">
      <c r="A46" s="123">
        <v>45</v>
      </c>
      <c r="B46" s="69"/>
      <c r="C46" s="125" t="s">
        <v>3</v>
      </c>
      <c r="D46" s="160" t="s">
        <v>350</v>
      </c>
      <c r="E46">
        <v>3.8083333333333336</v>
      </c>
    </row>
    <row r="47" spans="1:5" ht="17" x14ac:dyDescent="0.2">
      <c r="A47" s="123">
        <v>46</v>
      </c>
      <c r="B47" s="69"/>
      <c r="C47" s="125" t="s">
        <v>2</v>
      </c>
      <c r="D47" s="160" t="s">
        <v>351</v>
      </c>
      <c r="E47">
        <v>4</v>
      </c>
    </row>
    <row r="48" spans="1:5" ht="17" x14ac:dyDescent="0.2">
      <c r="A48" s="123">
        <v>47</v>
      </c>
      <c r="B48" s="69"/>
      <c r="C48" s="125" t="s">
        <v>1</v>
      </c>
      <c r="D48" s="160" t="s">
        <v>352</v>
      </c>
      <c r="E48">
        <v>3.1833333333333331</v>
      </c>
    </row>
    <row r="49" spans="1:5" ht="17" x14ac:dyDescent="0.2">
      <c r="A49" s="123">
        <v>48</v>
      </c>
      <c r="B49" s="70"/>
      <c r="C49" s="125" t="s">
        <v>0</v>
      </c>
      <c r="D49" s="160" t="s">
        <v>353</v>
      </c>
      <c r="E49">
        <v>12.833333333333334</v>
      </c>
    </row>
    <row r="50" spans="1:5" ht="17" x14ac:dyDescent="0.2">
      <c r="A50" s="64">
        <v>49</v>
      </c>
      <c r="B50" s="120"/>
      <c r="C50" s="124" t="s">
        <v>7</v>
      </c>
      <c r="D50" s="159" t="s">
        <v>306</v>
      </c>
      <c r="E50">
        <v>3.9666666666666668</v>
      </c>
    </row>
    <row r="51" spans="1:5" ht="17" x14ac:dyDescent="0.2">
      <c r="A51" s="64">
        <v>50</v>
      </c>
      <c r="B51" s="121"/>
      <c r="C51" s="124" t="s">
        <v>6</v>
      </c>
      <c r="D51" s="159" t="s">
        <v>307</v>
      </c>
      <c r="E51">
        <v>10.250000000000002</v>
      </c>
    </row>
    <row r="52" spans="1:5" ht="17" x14ac:dyDescent="0.2">
      <c r="A52" s="64">
        <v>51</v>
      </c>
      <c r="B52" s="121"/>
      <c r="C52" s="124" t="s">
        <v>5</v>
      </c>
      <c r="D52" s="159" t="s">
        <v>308</v>
      </c>
      <c r="E52">
        <v>6.0750000000000002</v>
      </c>
    </row>
    <row r="53" spans="1:5" ht="17" x14ac:dyDescent="0.2">
      <c r="A53" s="64">
        <v>52</v>
      </c>
      <c r="B53" s="121" t="s">
        <v>242</v>
      </c>
      <c r="C53" s="124" t="s">
        <v>4</v>
      </c>
      <c r="D53" s="159" t="s">
        <v>309</v>
      </c>
      <c r="E53">
        <v>5.6333333333333337</v>
      </c>
    </row>
    <row r="54" spans="1:5" ht="17" x14ac:dyDescent="0.2">
      <c r="A54" s="64">
        <v>53</v>
      </c>
      <c r="B54" s="121"/>
      <c r="C54" s="124" t="s">
        <v>3</v>
      </c>
      <c r="D54" s="159" t="s">
        <v>310</v>
      </c>
      <c r="E54">
        <v>10.583333333333334</v>
      </c>
    </row>
    <row r="55" spans="1:5" ht="17" x14ac:dyDescent="0.2">
      <c r="A55" s="64">
        <v>54</v>
      </c>
      <c r="B55" s="121"/>
      <c r="C55" s="124" t="s">
        <v>2</v>
      </c>
      <c r="D55" s="159" t="s">
        <v>311</v>
      </c>
      <c r="E55">
        <v>5.4416666666666673</v>
      </c>
    </row>
    <row r="56" spans="1:5" ht="17" x14ac:dyDescent="0.2">
      <c r="A56" s="64">
        <v>55</v>
      </c>
      <c r="B56" s="121"/>
      <c r="C56" s="124" t="s">
        <v>1</v>
      </c>
      <c r="D56" s="159" t="s">
        <v>312</v>
      </c>
      <c r="E56">
        <v>4.9916666666666671</v>
      </c>
    </row>
    <row r="57" spans="1:5" ht="17" x14ac:dyDescent="0.2">
      <c r="A57" s="64">
        <v>56</v>
      </c>
      <c r="B57" s="122"/>
      <c r="C57" s="124" t="s">
        <v>0</v>
      </c>
      <c r="D57" s="159" t="s">
        <v>313</v>
      </c>
      <c r="E57">
        <v>6.6833333333333336</v>
      </c>
    </row>
    <row r="58" spans="1:5" ht="17" x14ac:dyDescent="0.2">
      <c r="A58" s="123">
        <v>57</v>
      </c>
      <c r="B58" s="68"/>
      <c r="C58" s="125" t="s">
        <v>7</v>
      </c>
      <c r="D58" s="159" t="s">
        <v>314</v>
      </c>
      <c r="E58">
        <v>3.9416666666666673</v>
      </c>
    </row>
    <row r="59" spans="1:5" ht="17" x14ac:dyDescent="0.2">
      <c r="A59" s="123">
        <v>58</v>
      </c>
      <c r="B59" s="69"/>
      <c r="C59" s="125" t="s">
        <v>6</v>
      </c>
      <c r="D59" s="159" t="s">
        <v>315</v>
      </c>
      <c r="E59">
        <v>39.166666666666671</v>
      </c>
    </row>
    <row r="60" spans="1:5" ht="17" x14ac:dyDescent="0.2">
      <c r="A60" s="123">
        <v>59</v>
      </c>
      <c r="B60" s="69"/>
      <c r="C60" s="125" t="s">
        <v>5</v>
      </c>
      <c r="D60" s="159" t="s">
        <v>316</v>
      </c>
      <c r="E60">
        <v>1.4083333333333334</v>
      </c>
    </row>
    <row r="61" spans="1:5" ht="17" x14ac:dyDescent="0.2">
      <c r="A61" s="123">
        <v>60</v>
      </c>
      <c r="B61" s="69" t="s">
        <v>243</v>
      </c>
      <c r="C61" s="125" t="s">
        <v>4</v>
      </c>
      <c r="D61" s="159" t="s">
        <v>317</v>
      </c>
      <c r="E61">
        <v>20.583333333333332</v>
      </c>
    </row>
    <row r="62" spans="1:5" ht="17" x14ac:dyDescent="0.2">
      <c r="A62" s="123">
        <v>61</v>
      </c>
      <c r="B62" s="69"/>
      <c r="C62" s="125" t="s">
        <v>3</v>
      </c>
      <c r="D62" s="159" t="s">
        <v>318</v>
      </c>
      <c r="E62">
        <v>7.2000000000000011</v>
      </c>
    </row>
    <row r="63" spans="1:5" ht="17" x14ac:dyDescent="0.2">
      <c r="A63" s="123">
        <v>62</v>
      </c>
      <c r="B63" s="69"/>
      <c r="C63" s="125" t="s">
        <v>2</v>
      </c>
      <c r="D63" s="159" t="s">
        <v>319</v>
      </c>
      <c r="E63">
        <v>4.95</v>
      </c>
    </row>
    <row r="64" spans="1:5" ht="17" x14ac:dyDescent="0.2">
      <c r="A64" s="123">
        <v>63</v>
      </c>
      <c r="B64" s="69"/>
      <c r="C64" s="125" t="s">
        <v>1</v>
      </c>
      <c r="D64" s="159" t="s">
        <v>320</v>
      </c>
      <c r="E64">
        <v>4.5583333333333336</v>
      </c>
    </row>
    <row r="65" spans="1:5" ht="17" x14ac:dyDescent="0.2">
      <c r="A65" s="123">
        <v>64</v>
      </c>
      <c r="B65" s="70"/>
      <c r="C65" s="125" t="s">
        <v>0</v>
      </c>
      <c r="D65" s="159" t="s">
        <v>321</v>
      </c>
      <c r="E65">
        <v>2.8666666666666667</v>
      </c>
    </row>
    <row r="66" spans="1:5" ht="17" x14ac:dyDescent="0.2">
      <c r="A66" s="64">
        <v>65</v>
      </c>
      <c r="B66" s="120"/>
      <c r="C66" s="124" t="s">
        <v>7</v>
      </c>
      <c r="D66" s="159" t="s">
        <v>322</v>
      </c>
      <c r="E66">
        <v>2.4166666666666665</v>
      </c>
    </row>
    <row r="67" spans="1:5" ht="17" x14ac:dyDescent="0.2">
      <c r="A67" s="64">
        <v>66</v>
      </c>
      <c r="B67" s="121"/>
      <c r="C67" s="124" t="s">
        <v>6</v>
      </c>
      <c r="D67" s="159" t="s">
        <v>323</v>
      </c>
      <c r="E67">
        <v>6.9416666666666673</v>
      </c>
    </row>
    <row r="68" spans="1:5" ht="17" x14ac:dyDescent="0.2">
      <c r="A68" s="64">
        <v>67</v>
      </c>
      <c r="B68" s="121"/>
      <c r="C68" s="124" t="s">
        <v>5</v>
      </c>
      <c r="D68" s="159" t="s">
        <v>324</v>
      </c>
      <c r="E68">
        <v>2.9750000000000001</v>
      </c>
    </row>
    <row r="69" spans="1:5" ht="17" x14ac:dyDescent="0.2">
      <c r="A69" s="64">
        <v>68</v>
      </c>
      <c r="B69" s="121" t="s">
        <v>244</v>
      </c>
      <c r="C69" s="124" t="s">
        <v>4</v>
      </c>
      <c r="D69" s="159" t="s">
        <v>325</v>
      </c>
      <c r="E69">
        <v>4.7</v>
      </c>
    </row>
    <row r="70" spans="1:5" ht="17" x14ac:dyDescent="0.2">
      <c r="A70" s="64">
        <v>69</v>
      </c>
      <c r="B70" s="121"/>
      <c r="C70" s="124" t="s">
        <v>3</v>
      </c>
      <c r="D70" s="159" t="s">
        <v>326</v>
      </c>
      <c r="E70">
        <v>4.2333333333333334</v>
      </c>
    </row>
    <row r="71" spans="1:5" ht="17" x14ac:dyDescent="0.2">
      <c r="A71" s="64">
        <v>70</v>
      </c>
      <c r="B71" s="121"/>
      <c r="C71" s="124" t="s">
        <v>2</v>
      </c>
      <c r="D71" s="159" t="s">
        <v>327</v>
      </c>
      <c r="E71">
        <v>5.4833333333333334</v>
      </c>
    </row>
    <row r="72" spans="1:5" ht="17" x14ac:dyDescent="0.2">
      <c r="A72" s="64">
        <v>71</v>
      </c>
      <c r="B72" s="121"/>
      <c r="C72" s="124" t="s">
        <v>1</v>
      </c>
      <c r="D72" s="159" t="s">
        <v>328</v>
      </c>
      <c r="E72">
        <v>4.25</v>
      </c>
    </row>
    <row r="73" spans="1:5" ht="17" x14ac:dyDescent="0.2">
      <c r="A73" s="64">
        <v>72</v>
      </c>
      <c r="B73" s="122"/>
      <c r="C73" s="124" t="s">
        <v>0</v>
      </c>
      <c r="D73" s="159" t="s">
        <v>329</v>
      </c>
      <c r="E73">
        <v>3.7833333333333337</v>
      </c>
    </row>
    <row r="74" spans="1:5" ht="17" x14ac:dyDescent="0.2">
      <c r="A74" s="123">
        <v>73</v>
      </c>
      <c r="B74" s="68"/>
      <c r="C74" s="125" t="s">
        <v>7</v>
      </c>
      <c r="D74" s="159" t="s">
        <v>330</v>
      </c>
      <c r="E74">
        <v>3.2166666666666668</v>
      </c>
    </row>
    <row r="75" spans="1:5" ht="17" x14ac:dyDescent="0.2">
      <c r="A75" s="123">
        <v>74</v>
      </c>
      <c r="B75" s="69"/>
      <c r="C75" s="125" t="s">
        <v>6</v>
      </c>
      <c r="D75" s="159" t="s">
        <v>331</v>
      </c>
      <c r="E75">
        <v>6.3666666666666663</v>
      </c>
    </row>
    <row r="76" spans="1:5" ht="17" x14ac:dyDescent="0.2">
      <c r="A76" s="123">
        <v>75</v>
      </c>
      <c r="B76" s="69"/>
      <c r="C76" s="125" t="s">
        <v>5</v>
      </c>
      <c r="D76" s="159" t="s">
        <v>332</v>
      </c>
      <c r="E76">
        <v>4.2750000000000004</v>
      </c>
    </row>
    <row r="77" spans="1:5" ht="17" x14ac:dyDescent="0.2">
      <c r="A77" s="123">
        <v>76</v>
      </c>
      <c r="B77" s="69" t="s">
        <v>245</v>
      </c>
      <c r="C77" s="125" t="s">
        <v>4</v>
      </c>
      <c r="D77" s="159" t="s">
        <v>333</v>
      </c>
      <c r="E77">
        <v>4.0750000000000002</v>
      </c>
    </row>
    <row r="78" spans="1:5" ht="17" x14ac:dyDescent="0.2">
      <c r="A78" s="123">
        <v>77</v>
      </c>
      <c r="B78" s="69"/>
      <c r="C78" s="125" t="s">
        <v>3</v>
      </c>
      <c r="D78" s="159" t="s">
        <v>334</v>
      </c>
      <c r="E78">
        <v>5.3166666666666664</v>
      </c>
    </row>
    <row r="79" spans="1:5" ht="17" x14ac:dyDescent="0.2">
      <c r="A79" s="123">
        <v>78</v>
      </c>
      <c r="B79" s="69"/>
      <c r="C79" s="125" t="s">
        <v>2</v>
      </c>
      <c r="D79" s="128" t="s">
        <v>335</v>
      </c>
      <c r="E79">
        <v>5.95</v>
      </c>
    </row>
    <row r="80" spans="1:5" ht="17" x14ac:dyDescent="0.2">
      <c r="A80" s="123">
        <v>79</v>
      </c>
      <c r="B80" s="69"/>
      <c r="C80" s="125" t="s">
        <v>1</v>
      </c>
      <c r="D80" s="128" t="s">
        <v>336</v>
      </c>
      <c r="E80">
        <v>5.8250000000000002</v>
      </c>
    </row>
    <row r="81" spans="1:5" ht="17" x14ac:dyDescent="0.2">
      <c r="A81" s="123">
        <v>80</v>
      </c>
      <c r="B81" s="70"/>
      <c r="C81" s="125" t="s">
        <v>0</v>
      </c>
      <c r="D81" s="160" t="s">
        <v>337</v>
      </c>
      <c r="E81">
        <v>5.2833333333333332</v>
      </c>
    </row>
    <row r="82" spans="1:5" ht="17" x14ac:dyDescent="0.2">
      <c r="A82" s="64">
        <v>81</v>
      </c>
      <c r="B82" s="120"/>
      <c r="C82" s="124" t="s">
        <v>7</v>
      </c>
      <c r="D82" s="160" t="s">
        <v>338</v>
      </c>
      <c r="E82">
        <v>8.5</v>
      </c>
    </row>
    <row r="83" spans="1:5" ht="17" x14ac:dyDescent="0.2">
      <c r="A83" s="64">
        <v>82</v>
      </c>
      <c r="B83" s="121"/>
      <c r="C83" s="124" t="s">
        <v>6</v>
      </c>
      <c r="D83" s="160" t="s">
        <v>339</v>
      </c>
      <c r="E83">
        <v>13.666666666666666</v>
      </c>
    </row>
    <row r="84" spans="1:5" ht="17" x14ac:dyDescent="0.2">
      <c r="A84" s="64">
        <v>83</v>
      </c>
      <c r="B84" s="121"/>
      <c r="C84" s="124" t="s">
        <v>5</v>
      </c>
      <c r="D84" s="160" t="s">
        <v>340</v>
      </c>
      <c r="E84">
        <v>7.6333333333333337</v>
      </c>
    </row>
    <row r="85" spans="1:5" ht="17" x14ac:dyDescent="0.2">
      <c r="A85" s="64">
        <v>84</v>
      </c>
      <c r="B85" s="121" t="s">
        <v>246</v>
      </c>
      <c r="C85" s="124" t="s">
        <v>4</v>
      </c>
      <c r="D85" s="160" t="s">
        <v>341</v>
      </c>
      <c r="E85">
        <v>11.083333333333334</v>
      </c>
    </row>
    <row r="86" spans="1:5" ht="17" x14ac:dyDescent="0.2">
      <c r="A86" s="64">
        <v>85</v>
      </c>
      <c r="B86" s="121"/>
      <c r="C86" s="124" t="s">
        <v>3</v>
      </c>
      <c r="D86" s="160" t="s">
        <v>342</v>
      </c>
      <c r="E86">
        <v>12.25</v>
      </c>
    </row>
    <row r="87" spans="1:5" ht="17" x14ac:dyDescent="0.2">
      <c r="A87" s="64">
        <v>86</v>
      </c>
      <c r="B87" s="121"/>
      <c r="C87" s="124" t="s">
        <v>2</v>
      </c>
      <c r="D87" s="160" t="s">
        <v>343</v>
      </c>
      <c r="E87">
        <v>12.5</v>
      </c>
    </row>
    <row r="88" spans="1:5" ht="17" x14ac:dyDescent="0.2">
      <c r="A88" s="64">
        <v>87</v>
      </c>
      <c r="B88" s="121"/>
      <c r="C88" s="124" t="s">
        <v>1</v>
      </c>
      <c r="D88" s="160" t="s">
        <v>344</v>
      </c>
      <c r="E88">
        <v>8.3333333333333339</v>
      </c>
    </row>
    <row r="89" spans="1:5" ht="17" x14ac:dyDescent="0.2">
      <c r="A89" s="64">
        <v>88</v>
      </c>
      <c r="B89" s="122"/>
      <c r="C89" s="124" t="s">
        <v>0</v>
      </c>
      <c r="D89" s="160" t="s">
        <v>345</v>
      </c>
      <c r="E89">
        <v>8.5</v>
      </c>
    </row>
    <row r="90" spans="1:5" ht="17" x14ac:dyDescent="0.2">
      <c r="A90" s="123">
        <v>89</v>
      </c>
      <c r="B90" s="68"/>
      <c r="C90" s="125" t="s">
        <v>7</v>
      </c>
      <c r="D90" s="160" t="s">
        <v>346</v>
      </c>
      <c r="E90">
        <v>2.8250000000000002</v>
      </c>
    </row>
    <row r="91" spans="1:5" ht="17" x14ac:dyDescent="0.2">
      <c r="A91" s="123">
        <v>90</v>
      </c>
      <c r="B91" s="69"/>
      <c r="C91" s="125" t="s">
        <v>6</v>
      </c>
      <c r="D91" s="160" t="s">
        <v>347</v>
      </c>
      <c r="E91">
        <v>5.7666666666666666</v>
      </c>
    </row>
    <row r="92" spans="1:5" ht="17" x14ac:dyDescent="0.2">
      <c r="A92" s="123">
        <v>91</v>
      </c>
      <c r="B92" s="69"/>
      <c r="C92" s="125" t="s">
        <v>5</v>
      </c>
      <c r="D92" s="160" t="s">
        <v>348</v>
      </c>
      <c r="E92">
        <v>3.1750000000000003</v>
      </c>
    </row>
    <row r="93" spans="1:5" ht="17" x14ac:dyDescent="0.2">
      <c r="A93" s="123">
        <v>92</v>
      </c>
      <c r="B93" s="69" t="s">
        <v>247</v>
      </c>
      <c r="C93" s="125" t="s">
        <v>4</v>
      </c>
      <c r="D93" s="160" t="s">
        <v>349</v>
      </c>
      <c r="E93">
        <v>4.8916666666666666</v>
      </c>
    </row>
    <row r="94" spans="1:5" ht="17" x14ac:dyDescent="0.2">
      <c r="A94" s="123">
        <v>93</v>
      </c>
      <c r="B94" s="69"/>
      <c r="C94" s="125" t="s">
        <v>3</v>
      </c>
      <c r="D94" s="160" t="s">
        <v>350</v>
      </c>
      <c r="E94">
        <v>4.9833333333333343</v>
      </c>
    </row>
    <row r="95" spans="1:5" ht="17" x14ac:dyDescent="0.2">
      <c r="A95" s="123">
        <v>94</v>
      </c>
      <c r="B95" s="69"/>
      <c r="C95" s="125" t="s">
        <v>2</v>
      </c>
      <c r="D95" s="160" t="s">
        <v>351</v>
      </c>
      <c r="E95">
        <v>5.5333333333333332</v>
      </c>
    </row>
    <row r="96" spans="1:5" ht="17" x14ac:dyDescent="0.2">
      <c r="A96" s="123">
        <v>95</v>
      </c>
      <c r="B96" s="69"/>
      <c r="C96" s="125" t="s">
        <v>1</v>
      </c>
      <c r="D96" s="160" t="s">
        <v>352</v>
      </c>
      <c r="E96">
        <v>5.65</v>
      </c>
    </row>
    <row r="97" spans="1:5" ht="17" x14ac:dyDescent="0.2">
      <c r="A97" s="123">
        <v>96</v>
      </c>
      <c r="B97" s="70"/>
      <c r="C97" s="125" t="s">
        <v>0</v>
      </c>
      <c r="D97" s="160" t="s">
        <v>353</v>
      </c>
      <c r="E97">
        <v>14.416666666666668</v>
      </c>
    </row>
  </sheetData>
  <mergeCells count="22">
    <mergeCell ref="H3:I3"/>
    <mergeCell ref="M4:N4"/>
    <mergeCell ref="O4:P4"/>
    <mergeCell ref="Q4:R4"/>
    <mergeCell ref="M3:N3"/>
    <mergeCell ref="O3:P3"/>
    <mergeCell ref="Q3:R3"/>
    <mergeCell ref="I7:J7"/>
    <mergeCell ref="I8:J8"/>
    <mergeCell ref="I6:J6"/>
    <mergeCell ref="H5:K5"/>
    <mergeCell ref="H4:I4"/>
    <mergeCell ref="I11:J11"/>
    <mergeCell ref="I12:J12"/>
    <mergeCell ref="K10:K12"/>
    <mergeCell ref="I9:J9"/>
    <mergeCell ref="I10:J10"/>
    <mergeCell ref="H1:K1"/>
    <mergeCell ref="M1:R1"/>
    <mergeCell ref="M2:N2"/>
    <mergeCell ref="O2:P2"/>
    <mergeCell ref="Q2:R2"/>
  </mergeCells>
  <pageMargins left="0.75" right="0.75" top="1" bottom="1" header="0.5" footer="0.5"/>
  <pageSetup orientation="landscape"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97"/>
  <sheetViews>
    <sheetView zoomScale="140" zoomScaleNormal="140" zoomScalePageLayoutView="140" workbookViewId="0">
      <selection activeCell="D75" sqref="D75"/>
    </sheetView>
  </sheetViews>
  <sheetFormatPr baseColWidth="10" defaultRowHeight="16" x14ac:dyDescent="0.2"/>
  <cols>
    <col min="1" max="1" width="6.1640625" customWidth="1"/>
    <col min="2" max="2" width="16.83203125" style="112" bestFit="1" customWidth="1"/>
    <col min="3" max="3" width="4.5" style="112" bestFit="1" customWidth="1"/>
    <col min="4" max="4" width="12.6640625" style="71" customWidth="1"/>
    <col min="5" max="5" width="12.6640625" customWidth="1"/>
  </cols>
  <sheetData>
    <row r="1" spans="1:9" x14ac:dyDescent="0.2">
      <c r="A1" s="64"/>
      <c r="B1" s="136" t="s">
        <v>257</v>
      </c>
      <c r="C1" s="136" t="s">
        <v>256</v>
      </c>
      <c r="D1" s="113" t="s">
        <v>224</v>
      </c>
      <c r="E1" s="111" t="s">
        <v>249</v>
      </c>
      <c r="F1" s="136" t="s">
        <v>289</v>
      </c>
      <c r="G1" s="64"/>
      <c r="H1" s="64"/>
      <c r="I1" t="s">
        <v>354</v>
      </c>
    </row>
    <row r="2" spans="1:9" x14ac:dyDescent="0.2">
      <c r="A2" s="123">
        <v>10</v>
      </c>
      <c r="B2" s="125" t="s">
        <v>237</v>
      </c>
      <c r="C2" s="125" t="s">
        <v>6</v>
      </c>
      <c r="D2" s="137" t="str">
        <f>'2_Digest_concentrations'!D11</f>
        <v>pa11-15</v>
      </c>
      <c r="E2" s="161">
        <v>40.833333333333336</v>
      </c>
      <c r="F2" s="138" t="s">
        <v>283</v>
      </c>
      <c r="G2" s="124" t="s">
        <v>236</v>
      </c>
      <c r="H2" s="124" t="s">
        <v>7</v>
      </c>
      <c r="I2">
        <v>15</v>
      </c>
    </row>
    <row r="3" spans="1:9" x14ac:dyDescent="0.2">
      <c r="A3" s="123">
        <v>58</v>
      </c>
      <c r="B3" s="125" t="s">
        <v>243</v>
      </c>
      <c r="C3" s="125" t="s">
        <v>6</v>
      </c>
      <c r="D3" s="137" t="str">
        <f>'2_Digest_concentrations'!D59</f>
        <v>pa11-15</v>
      </c>
      <c r="E3" s="161">
        <v>39.166666666666671</v>
      </c>
      <c r="F3" s="138" t="s">
        <v>284</v>
      </c>
      <c r="G3" s="124" t="s">
        <v>236</v>
      </c>
      <c r="H3" s="124" t="s">
        <v>6</v>
      </c>
      <c r="I3">
        <v>15</v>
      </c>
    </row>
    <row r="4" spans="1:9" x14ac:dyDescent="0.2">
      <c r="A4" s="123">
        <v>12</v>
      </c>
      <c r="B4" s="125" t="s">
        <v>237</v>
      </c>
      <c r="C4" s="125" t="s">
        <v>4</v>
      </c>
      <c r="D4" s="137" t="str">
        <f>'2_Digest_concentrations'!D13</f>
        <v>pa17-15</v>
      </c>
      <c r="E4" s="161">
        <v>22.083333333333336</v>
      </c>
      <c r="F4" s="138" t="s">
        <v>283</v>
      </c>
      <c r="G4" s="124" t="s">
        <v>236</v>
      </c>
      <c r="H4" s="124" t="s">
        <v>5</v>
      </c>
      <c r="I4">
        <v>15</v>
      </c>
    </row>
    <row r="5" spans="1:9" x14ac:dyDescent="0.2">
      <c r="A5" s="123">
        <v>60</v>
      </c>
      <c r="B5" s="125" t="s">
        <v>243</v>
      </c>
      <c r="C5" s="125" t="s">
        <v>4</v>
      </c>
      <c r="D5" s="137" t="str">
        <f>'2_Digest_concentrations'!D61</f>
        <v>pa17-15</v>
      </c>
      <c r="E5" s="161">
        <v>20.583333333333332</v>
      </c>
      <c r="F5" s="138" t="s">
        <v>284</v>
      </c>
      <c r="G5" s="124" t="s">
        <v>236</v>
      </c>
      <c r="H5" s="124" t="s">
        <v>4</v>
      </c>
      <c r="I5">
        <v>15</v>
      </c>
    </row>
    <row r="6" spans="1:9" x14ac:dyDescent="0.2">
      <c r="A6" s="123">
        <v>96</v>
      </c>
      <c r="B6" s="125" t="s">
        <v>247</v>
      </c>
      <c r="C6" s="125" t="s">
        <v>0</v>
      </c>
      <c r="D6" s="137" t="str">
        <f>'2_Digest_concentrations'!D97</f>
        <v>EPI-66</v>
      </c>
      <c r="E6" s="161">
        <v>14.416666666666668</v>
      </c>
      <c r="F6" s="138" t="s">
        <v>284</v>
      </c>
      <c r="G6" s="124" t="s">
        <v>236</v>
      </c>
      <c r="H6" s="124" t="s">
        <v>3</v>
      </c>
    </row>
    <row r="7" spans="1:9" x14ac:dyDescent="0.2">
      <c r="A7" s="123">
        <v>48</v>
      </c>
      <c r="B7" s="125" t="s">
        <v>241</v>
      </c>
      <c r="C7" s="125" t="s">
        <v>0</v>
      </c>
      <c r="D7" s="137" t="str">
        <f>'2_Digest_concentrations'!D49</f>
        <v>EPI-66</v>
      </c>
      <c r="E7" s="161">
        <v>12.833333333333334</v>
      </c>
      <c r="F7" s="138" t="s">
        <v>283</v>
      </c>
      <c r="G7" s="124" t="s">
        <v>236</v>
      </c>
      <c r="H7" s="124" t="s">
        <v>2</v>
      </c>
    </row>
    <row r="8" spans="1:9" x14ac:dyDescent="0.2">
      <c r="A8" s="64">
        <v>82</v>
      </c>
      <c r="B8" s="124" t="s">
        <v>246</v>
      </c>
      <c r="C8" s="124" t="s">
        <v>6</v>
      </c>
      <c r="D8" s="137" t="str">
        <f>'2_Digest_concentrations'!D83</f>
        <v>Ae-B-2</v>
      </c>
      <c r="E8" s="161">
        <v>13.666666666666666</v>
      </c>
      <c r="F8" s="138" t="s">
        <v>284</v>
      </c>
      <c r="G8" s="124" t="s">
        <v>236</v>
      </c>
      <c r="H8" s="124" t="s">
        <v>1</v>
      </c>
    </row>
    <row r="9" spans="1:9" ht="17" customHeight="1" x14ac:dyDescent="0.25">
      <c r="A9" s="64">
        <v>34</v>
      </c>
      <c r="B9" s="124" t="s">
        <v>240</v>
      </c>
      <c r="C9" s="124" t="s">
        <v>6</v>
      </c>
      <c r="D9" s="137" t="str">
        <f>'2_Digest_concentrations'!D35</f>
        <v>Ae-B-2</v>
      </c>
      <c r="E9" s="161">
        <v>12.25</v>
      </c>
      <c r="F9" s="138" t="s">
        <v>283</v>
      </c>
      <c r="G9" s="124" t="s">
        <v>236</v>
      </c>
      <c r="H9" s="124" t="s">
        <v>0</v>
      </c>
      <c r="I9" s="75" t="s">
        <v>255</v>
      </c>
    </row>
    <row r="10" spans="1:9" x14ac:dyDescent="0.2">
      <c r="A10" s="64">
        <v>36</v>
      </c>
      <c r="B10" s="124" t="s">
        <v>240</v>
      </c>
      <c r="C10" s="124" t="s">
        <v>4</v>
      </c>
      <c r="D10" s="137" t="str">
        <f>'2_Digest_concentrations'!D37</f>
        <v>Ae-G-1</v>
      </c>
      <c r="E10" s="161">
        <v>13.166666666666668</v>
      </c>
      <c r="F10" s="138" t="s">
        <v>283</v>
      </c>
      <c r="G10" s="125" t="s">
        <v>237</v>
      </c>
      <c r="H10" s="125" t="s">
        <v>7</v>
      </c>
    </row>
    <row r="11" spans="1:9" x14ac:dyDescent="0.2">
      <c r="A11" s="64">
        <v>84</v>
      </c>
      <c r="B11" s="124" t="s">
        <v>246</v>
      </c>
      <c r="C11" s="124" t="s">
        <v>4</v>
      </c>
      <c r="D11" s="137" t="str">
        <f>'2_Digest_concentrations'!D85</f>
        <v>Ae-G-1</v>
      </c>
      <c r="E11" s="161">
        <v>11.083333333333334</v>
      </c>
      <c r="F11" s="138" t="s">
        <v>284</v>
      </c>
      <c r="G11" s="125" t="s">
        <v>237</v>
      </c>
      <c r="H11" s="125" t="s">
        <v>6</v>
      </c>
    </row>
    <row r="12" spans="1:9" x14ac:dyDescent="0.2">
      <c r="A12" s="64">
        <v>85</v>
      </c>
      <c r="B12" s="124" t="s">
        <v>246</v>
      </c>
      <c r="C12" s="124" t="s">
        <v>3</v>
      </c>
      <c r="D12" s="137" t="str">
        <f>'2_Digest_concentrations'!D86</f>
        <v>Ae-G-2</v>
      </c>
      <c r="E12" s="161">
        <v>12.25</v>
      </c>
      <c r="F12" s="138" t="s">
        <v>284</v>
      </c>
      <c r="G12" s="125" t="s">
        <v>237</v>
      </c>
      <c r="H12" s="125" t="s">
        <v>5</v>
      </c>
    </row>
    <row r="13" spans="1:9" x14ac:dyDescent="0.2">
      <c r="A13" s="64">
        <v>37</v>
      </c>
      <c r="B13" s="124" t="s">
        <v>240</v>
      </c>
      <c r="C13" s="124" t="s">
        <v>3</v>
      </c>
      <c r="D13" s="137" t="str">
        <f>'2_Digest_concentrations'!D38</f>
        <v>Ae-G-2</v>
      </c>
      <c r="E13" s="161">
        <v>10.75</v>
      </c>
      <c r="F13" s="138" t="s">
        <v>283</v>
      </c>
      <c r="G13" s="125" t="s">
        <v>237</v>
      </c>
      <c r="H13" s="125" t="s">
        <v>4</v>
      </c>
    </row>
    <row r="14" spans="1:9" x14ac:dyDescent="0.2">
      <c r="A14" s="64">
        <v>38</v>
      </c>
      <c r="B14" s="124" t="s">
        <v>240</v>
      </c>
      <c r="C14" s="124" t="s">
        <v>2</v>
      </c>
      <c r="D14" s="137" t="str">
        <f>'2_Digest_concentrations'!D39</f>
        <v>Ae-G-3</v>
      </c>
      <c r="E14" s="161">
        <v>13</v>
      </c>
      <c r="F14" s="138" t="s">
        <v>283</v>
      </c>
      <c r="G14" s="125" t="s">
        <v>237</v>
      </c>
      <c r="H14" s="125" t="s">
        <v>3</v>
      </c>
    </row>
    <row r="15" spans="1:9" x14ac:dyDescent="0.2">
      <c r="A15" s="64">
        <v>86</v>
      </c>
      <c r="B15" s="124" t="s">
        <v>246</v>
      </c>
      <c r="C15" s="124" t="s">
        <v>2</v>
      </c>
      <c r="D15" s="137" t="str">
        <f>'2_Digest_concentrations'!D87</f>
        <v>Ae-G-3</v>
      </c>
      <c r="E15" s="161">
        <v>12.5</v>
      </c>
      <c r="F15" s="138" t="s">
        <v>284</v>
      </c>
      <c r="G15" s="125" t="s">
        <v>237</v>
      </c>
      <c r="H15" s="125" t="s">
        <v>2</v>
      </c>
    </row>
    <row r="16" spans="1:9" x14ac:dyDescent="0.2">
      <c r="A16" s="64">
        <v>2</v>
      </c>
      <c r="B16" s="124" t="s">
        <v>236</v>
      </c>
      <c r="C16" s="124" t="s">
        <v>6</v>
      </c>
      <c r="D16" s="137" t="str">
        <f>'2_Digest_concentrations'!D3</f>
        <v>pa2-15</v>
      </c>
      <c r="E16" s="161">
        <v>11.083333333333334</v>
      </c>
      <c r="F16" s="138" t="s">
        <v>283</v>
      </c>
      <c r="G16" s="125" t="s">
        <v>237</v>
      </c>
      <c r="H16" s="125" t="s">
        <v>1</v>
      </c>
    </row>
    <row r="17" spans="1:8" x14ac:dyDescent="0.2">
      <c r="A17" s="64">
        <v>50</v>
      </c>
      <c r="B17" s="124" t="s">
        <v>242</v>
      </c>
      <c r="C17" s="124" t="s">
        <v>6</v>
      </c>
      <c r="D17" s="137" t="str">
        <f>'2_Digest_concentrations'!D51</f>
        <v>pa2-15</v>
      </c>
      <c r="E17" s="161">
        <v>10.250000000000002</v>
      </c>
      <c r="F17" s="138" t="s">
        <v>284</v>
      </c>
      <c r="G17" s="125" t="s">
        <v>237</v>
      </c>
      <c r="H17" s="125" t="s">
        <v>0</v>
      </c>
    </row>
    <row r="18" spans="1:8" x14ac:dyDescent="0.2">
      <c r="A18" s="64">
        <v>53</v>
      </c>
      <c r="B18" s="124" t="s">
        <v>242</v>
      </c>
      <c r="C18" s="124" t="s">
        <v>3</v>
      </c>
      <c r="D18" s="137" t="str">
        <f>'2_Digest_concentrations'!D54</f>
        <v>pa6-15</v>
      </c>
      <c r="E18" s="161">
        <v>10.583333333333334</v>
      </c>
      <c r="F18" s="138" t="s">
        <v>284</v>
      </c>
      <c r="G18" s="124" t="s">
        <v>238</v>
      </c>
      <c r="H18" s="124" t="s">
        <v>7</v>
      </c>
    </row>
    <row r="19" spans="1:8" x14ac:dyDescent="0.2">
      <c r="A19" s="64">
        <v>5</v>
      </c>
      <c r="B19" s="124" t="s">
        <v>236</v>
      </c>
      <c r="C19" s="124" t="s">
        <v>3</v>
      </c>
      <c r="D19" s="137" t="str">
        <f>'2_Digest_concentrations'!D6</f>
        <v>pa6-15</v>
      </c>
      <c r="E19" s="161">
        <v>6.95</v>
      </c>
      <c r="F19" s="138" t="s">
        <v>283</v>
      </c>
      <c r="G19" s="124" t="s">
        <v>238</v>
      </c>
      <c r="H19" s="124" t="s">
        <v>6</v>
      </c>
    </row>
    <row r="20" spans="1:8" x14ac:dyDescent="0.2">
      <c r="A20" s="64">
        <v>3</v>
      </c>
      <c r="B20" s="124" t="s">
        <v>236</v>
      </c>
      <c r="C20" s="124" t="s">
        <v>5</v>
      </c>
      <c r="D20" s="137" t="str">
        <f>'2_Digest_concentrations'!D4</f>
        <v>pa3-15</v>
      </c>
      <c r="E20" s="161">
        <v>10.083333333333334</v>
      </c>
      <c r="F20" s="138" t="s">
        <v>283</v>
      </c>
      <c r="G20" s="124" t="s">
        <v>238</v>
      </c>
      <c r="H20" s="124" t="s">
        <v>5</v>
      </c>
    </row>
    <row r="21" spans="1:8" x14ac:dyDescent="0.2">
      <c r="A21" s="64">
        <v>51</v>
      </c>
      <c r="B21" s="124" t="s">
        <v>242</v>
      </c>
      <c r="C21" s="124" t="s">
        <v>5</v>
      </c>
      <c r="D21" s="137" t="str">
        <f>'2_Digest_concentrations'!D52</f>
        <v>pa3-15</v>
      </c>
      <c r="E21" s="161">
        <v>6.0750000000000002</v>
      </c>
      <c r="F21" s="138" t="s">
        <v>284</v>
      </c>
      <c r="G21" s="124" t="s">
        <v>238</v>
      </c>
      <c r="H21" s="124" t="s">
        <v>4</v>
      </c>
    </row>
    <row r="22" spans="1:8" x14ac:dyDescent="0.2">
      <c r="A22" s="64">
        <v>81</v>
      </c>
      <c r="B22" s="124" t="s">
        <v>246</v>
      </c>
      <c r="C22" s="124" t="s">
        <v>7</v>
      </c>
      <c r="D22" s="137" t="str">
        <f>'2_Digest_concentrations'!D82</f>
        <v>Ae-B-1</v>
      </c>
      <c r="E22" s="161">
        <v>8.5</v>
      </c>
      <c r="F22" s="138" t="s">
        <v>284</v>
      </c>
      <c r="G22" s="124" t="s">
        <v>238</v>
      </c>
      <c r="H22" s="124" t="s">
        <v>3</v>
      </c>
    </row>
    <row r="23" spans="1:8" x14ac:dyDescent="0.2">
      <c r="A23" s="64">
        <v>33</v>
      </c>
      <c r="B23" s="124" t="s">
        <v>240</v>
      </c>
      <c r="C23" s="124" t="s">
        <v>7</v>
      </c>
      <c r="D23" s="137" t="str">
        <f>'2_Digest_concentrations'!D34</f>
        <v>Ae-B-1</v>
      </c>
      <c r="E23" s="161">
        <v>8.2916666666666661</v>
      </c>
      <c r="F23" s="138" t="s">
        <v>283</v>
      </c>
      <c r="G23" s="124" t="s">
        <v>238</v>
      </c>
      <c r="H23" s="124" t="s">
        <v>2</v>
      </c>
    </row>
    <row r="24" spans="1:8" x14ac:dyDescent="0.2">
      <c r="A24" s="64">
        <v>35</v>
      </c>
      <c r="B24" s="124" t="s">
        <v>240</v>
      </c>
      <c r="C24" s="124" t="s">
        <v>5</v>
      </c>
      <c r="D24" s="137" t="str">
        <f>'2_Digest_concentrations'!D36</f>
        <v>Ae-B-3</v>
      </c>
      <c r="E24" s="161">
        <v>8.2916666666666661</v>
      </c>
      <c r="F24" s="138" t="s">
        <v>283</v>
      </c>
      <c r="G24" s="124" t="s">
        <v>238</v>
      </c>
      <c r="H24" s="124" t="s">
        <v>1</v>
      </c>
    </row>
    <row r="25" spans="1:8" x14ac:dyDescent="0.2">
      <c r="A25" s="64">
        <v>83</v>
      </c>
      <c r="B25" s="124" t="s">
        <v>246</v>
      </c>
      <c r="C25" s="124" t="s">
        <v>5</v>
      </c>
      <c r="D25" s="137" t="str">
        <f>'2_Digest_concentrations'!D84</f>
        <v>Ae-B-3</v>
      </c>
      <c r="E25" s="161">
        <v>7.6333333333333337</v>
      </c>
      <c r="F25" s="138" t="s">
        <v>284</v>
      </c>
      <c r="G25" s="124" t="s">
        <v>238</v>
      </c>
      <c r="H25" s="124" t="s">
        <v>0</v>
      </c>
    </row>
    <row r="26" spans="1:8" x14ac:dyDescent="0.2">
      <c r="A26" s="64">
        <v>88</v>
      </c>
      <c r="B26" s="124" t="s">
        <v>246</v>
      </c>
      <c r="C26" s="124" t="s">
        <v>0</v>
      </c>
      <c r="D26" s="137" t="str">
        <f>'2_Digest_concentrations'!D89</f>
        <v>EPI-4</v>
      </c>
      <c r="E26" s="161">
        <v>8.5</v>
      </c>
      <c r="F26" s="138" t="s">
        <v>284</v>
      </c>
      <c r="G26" s="125" t="s">
        <v>239</v>
      </c>
      <c r="H26" s="125" t="s">
        <v>7</v>
      </c>
    </row>
    <row r="27" spans="1:8" x14ac:dyDescent="0.2">
      <c r="A27" s="64">
        <v>40</v>
      </c>
      <c r="B27" s="124" t="s">
        <v>240</v>
      </c>
      <c r="C27" s="124" t="s">
        <v>0</v>
      </c>
      <c r="D27" s="137" t="str">
        <f>'2_Digest_concentrations'!D41</f>
        <v>EPI-4</v>
      </c>
      <c r="E27" s="161">
        <v>7.5166666666666666</v>
      </c>
      <c r="F27" s="138" t="s">
        <v>283</v>
      </c>
      <c r="G27" s="125" t="s">
        <v>239</v>
      </c>
      <c r="H27" s="125" t="s">
        <v>6</v>
      </c>
    </row>
    <row r="28" spans="1:8" x14ac:dyDescent="0.2">
      <c r="A28" s="64">
        <v>8</v>
      </c>
      <c r="B28" s="124" t="s">
        <v>236</v>
      </c>
      <c r="C28" s="124" t="s">
        <v>0</v>
      </c>
      <c r="D28" s="137" t="str">
        <f>'2_Digest_concentrations'!D9</f>
        <v>pa9-15</v>
      </c>
      <c r="E28" s="161">
        <v>8.75</v>
      </c>
      <c r="F28" s="138" t="s">
        <v>283</v>
      </c>
      <c r="G28" s="125" t="s">
        <v>239</v>
      </c>
      <c r="H28" s="125" t="s">
        <v>5</v>
      </c>
    </row>
    <row r="29" spans="1:8" x14ac:dyDescent="0.2">
      <c r="A29" s="64">
        <v>56</v>
      </c>
      <c r="B29" s="124" t="s">
        <v>242</v>
      </c>
      <c r="C29" s="124" t="s">
        <v>0</v>
      </c>
      <c r="D29" s="137" t="str">
        <f>'2_Digest_concentrations'!D57</f>
        <v>pa9-15</v>
      </c>
      <c r="E29" s="161">
        <v>6.6833333333333336</v>
      </c>
      <c r="F29" s="138" t="s">
        <v>284</v>
      </c>
      <c r="G29" s="125" t="s">
        <v>239</v>
      </c>
      <c r="H29" s="125" t="s">
        <v>4</v>
      </c>
    </row>
    <row r="30" spans="1:8" x14ac:dyDescent="0.2">
      <c r="A30" s="64">
        <v>87</v>
      </c>
      <c r="B30" s="124" t="s">
        <v>246</v>
      </c>
      <c r="C30" s="124" t="s">
        <v>1</v>
      </c>
      <c r="D30" s="137" t="str">
        <f>'2_Digest_concentrations'!D88</f>
        <v>EPI-3</v>
      </c>
      <c r="E30" s="161">
        <v>8.3333333333333339</v>
      </c>
      <c r="F30" s="138" t="s">
        <v>284</v>
      </c>
      <c r="G30" s="125" t="s">
        <v>239</v>
      </c>
      <c r="H30" s="125" t="s">
        <v>3</v>
      </c>
    </row>
    <row r="31" spans="1:8" x14ac:dyDescent="0.2">
      <c r="A31" s="64">
        <v>39</v>
      </c>
      <c r="B31" s="124" t="s">
        <v>240</v>
      </c>
      <c r="C31" s="124" t="s">
        <v>1</v>
      </c>
      <c r="D31" s="137" t="str">
        <f>'2_Digest_concentrations'!D40</f>
        <v>EPI-3</v>
      </c>
      <c r="E31" s="161">
        <v>5.6333333333333337</v>
      </c>
      <c r="F31" s="138" t="s">
        <v>283</v>
      </c>
      <c r="G31" s="125" t="s">
        <v>239</v>
      </c>
      <c r="H31" s="125" t="s">
        <v>2</v>
      </c>
    </row>
    <row r="32" spans="1:8" x14ac:dyDescent="0.2">
      <c r="A32" s="123">
        <v>13</v>
      </c>
      <c r="B32" s="125" t="s">
        <v>237</v>
      </c>
      <c r="C32" s="125" t="s">
        <v>3</v>
      </c>
      <c r="D32" s="137" t="str">
        <f>'2_Digest_concentrations'!D14</f>
        <v>pa18-15</v>
      </c>
      <c r="E32" s="161">
        <v>7.7416666666666663</v>
      </c>
      <c r="F32" s="138" t="s">
        <v>283</v>
      </c>
      <c r="G32" s="125" t="s">
        <v>239</v>
      </c>
      <c r="H32" s="125" t="s">
        <v>1</v>
      </c>
    </row>
    <row r="33" spans="1:8" x14ac:dyDescent="0.2">
      <c r="A33" s="123">
        <v>61</v>
      </c>
      <c r="B33" s="125" t="s">
        <v>243</v>
      </c>
      <c r="C33" s="125" t="s">
        <v>3</v>
      </c>
      <c r="D33" s="137" t="str">
        <f>'2_Digest_concentrations'!D62</f>
        <v>pa18-15</v>
      </c>
      <c r="E33" s="161">
        <v>7.2000000000000011</v>
      </c>
      <c r="F33" s="138" t="s">
        <v>284</v>
      </c>
      <c r="G33" s="125" t="s">
        <v>239</v>
      </c>
      <c r="H33" s="125" t="s">
        <v>0</v>
      </c>
    </row>
    <row r="34" spans="1:8" x14ac:dyDescent="0.2">
      <c r="A34" s="123">
        <v>30</v>
      </c>
      <c r="B34" s="125" t="s">
        <v>239</v>
      </c>
      <c r="C34" s="125" t="s">
        <v>2</v>
      </c>
      <c r="D34" s="137" t="str">
        <f>'2_Digest_concentrations'!D31</f>
        <v>pa-bl-1</v>
      </c>
      <c r="E34" s="161">
        <v>7.0583333333333345</v>
      </c>
      <c r="F34" s="138" t="s">
        <v>283</v>
      </c>
      <c r="G34" s="124" t="s">
        <v>240</v>
      </c>
      <c r="H34" s="124" t="s">
        <v>7</v>
      </c>
    </row>
    <row r="35" spans="1:8" x14ac:dyDescent="0.2">
      <c r="A35" s="123">
        <v>78</v>
      </c>
      <c r="B35" s="125" t="s">
        <v>245</v>
      </c>
      <c r="C35" s="125" t="s">
        <v>2</v>
      </c>
      <c r="D35" s="137" t="str">
        <f>'2_Digest_concentrations'!D79</f>
        <v>pa-bl-1</v>
      </c>
      <c r="E35" s="161">
        <v>5.95</v>
      </c>
      <c r="F35" s="138" t="s">
        <v>284</v>
      </c>
      <c r="G35" s="124" t="s">
        <v>240</v>
      </c>
      <c r="H35" s="124" t="s">
        <v>6</v>
      </c>
    </row>
    <row r="36" spans="1:8" x14ac:dyDescent="0.2">
      <c r="A36" s="64">
        <v>66</v>
      </c>
      <c r="B36" s="124" t="s">
        <v>244</v>
      </c>
      <c r="C36" s="124" t="s">
        <v>6</v>
      </c>
      <c r="D36" s="137" t="str">
        <f>'2_Digest_concentrations'!D67</f>
        <v>pa6-16</v>
      </c>
      <c r="E36" s="161">
        <v>6.9416666666666673</v>
      </c>
      <c r="F36" s="138" t="s">
        <v>284</v>
      </c>
      <c r="G36" s="124" t="s">
        <v>240</v>
      </c>
      <c r="H36" s="124" t="s">
        <v>5</v>
      </c>
    </row>
    <row r="37" spans="1:8" x14ac:dyDescent="0.2">
      <c r="A37" s="64">
        <v>18</v>
      </c>
      <c r="B37" s="124" t="s">
        <v>238</v>
      </c>
      <c r="C37" s="124" t="s">
        <v>6</v>
      </c>
      <c r="D37" s="137" t="str">
        <f>'2_Digest_concentrations'!D19</f>
        <v>pa6-16</v>
      </c>
      <c r="E37" s="161">
        <v>7.458333333333333</v>
      </c>
      <c r="F37" s="138" t="s">
        <v>283</v>
      </c>
      <c r="G37" s="124" t="s">
        <v>240</v>
      </c>
      <c r="H37" s="124" t="s">
        <v>4</v>
      </c>
    </row>
    <row r="38" spans="1:8" x14ac:dyDescent="0.2">
      <c r="A38" s="64">
        <v>6</v>
      </c>
      <c r="B38" s="124" t="s">
        <v>236</v>
      </c>
      <c r="C38" s="124" t="s">
        <v>2</v>
      </c>
      <c r="D38" s="137" t="str">
        <f>'2_Digest_concentrations'!D7</f>
        <v>pa7-15</v>
      </c>
      <c r="E38" s="161">
        <v>6.7250000000000005</v>
      </c>
      <c r="F38" s="138" t="s">
        <v>283</v>
      </c>
      <c r="G38" s="124" t="s">
        <v>240</v>
      </c>
      <c r="H38" s="124" t="s">
        <v>3</v>
      </c>
    </row>
    <row r="39" spans="1:8" x14ac:dyDescent="0.2">
      <c r="A39" s="64">
        <v>54</v>
      </c>
      <c r="B39" s="124" t="s">
        <v>242</v>
      </c>
      <c r="C39" s="124" t="s">
        <v>2</v>
      </c>
      <c r="D39" s="137" t="str">
        <f>'2_Digest_concentrations'!D55</f>
        <v>pa7-15</v>
      </c>
      <c r="E39" s="161">
        <v>5.4416666666666673</v>
      </c>
      <c r="F39" s="138" t="s">
        <v>284</v>
      </c>
      <c r="G39" s="124" t="s">
        <v>240</v>
      </c>
      <c r="H39" s="124" t="s">
        <v>2</v>
      </c>
    </row>
    <row r="40" spans="1:8" x14ac:dyDescent="0.2">
      <c r="A40" s="123">
        <v>9</v>
      </c>
      <c r="B40" s="125" t="s">
        <v>237</v>
      </c>
      <c r="C40" s="125" t="s">
        <v>7</v>
      </c>
      <c r="D40" s="137" t="str">
        <f>'2_Digest_concentrations'!D10</f>
        <v>pa10-15</v>
      </c>
      <c r="E40" s="161">
        <v>7.0083333333333337</v>
      </c>
      <c r="F40" s="138" t="s">
        <v>283</v>
      </c>
      <c r="G40" s="124" t="s">
        <v>240</v>
      </c>
      <c r="H40" s="124" t="s">
        <v>1</v>
      </c>
    </row>
    <row r="41" spans="1:8" x14ac:dyDescent="0.2">
      <c r="A41" s="123">
        <v>57</v>
      </c>
      <c r="B41" s="125" t="s">
        <v>243</v>
      </c>
      <c r="C41" s="125" t="s">
        <v>7</v>
      </c>
      <c r="D41" s="137" t="str">
        <f>'2_Digest_concentrations'!D58</f>
        <v>pa10-15</v>
      </c>
      <c r="E41" s="161">
        <v>3.9416666666666673</v>
      </c>
      <c r="F41" s="138" t="s">
        <v>284</v>
      </c>
      <c r="G41" s="124" t="s">
        <v>240</v>
      </c>
      <c r="H41" s="124" t="s">
        <v>0</v>
      </c>
    </row>
    <row r="42" spans="1:8" x14ac:dyDescent="0.2">
      <c r="A42" s="123">
        <v>26</v>
      </c>
      <c r="B42" s="125" t="s">
        <v>239</v>
      </c>
      <c r="C42" s="125" t="s">
        <v>6</v>
      </c>
      <c r="D42" s="137" t="str">
        <f>'2_Digest_concentrations'!D27</f>
        <v>pa18-16</v>
      </c>
      <c r="E42" s="161">
        <v>6.7083333333333339</v>
      </c>
      <c r="F42" s="138" t="s">
        <v>283</v>
      </c>
      <c r="G42" s="125" t="s">
        <v>241</v>
      </c>
      <c r="H42" s="125" t="s">
        <v>7</v>
      </c>
    </row>
    <row r="43" spans="1:8" x14ac:dyDescent="0.2">
      <c r="A43" s="123">
        <v>74</v>
      </c>
      <c r="B43" s="125" t="s">
        <v>245</v>
      </c>
      <c r="C43" s="125" t="s">
        <v>6</v>
      </c>
      <c r="D43" s="137" t="str">
        <f>'2_Digest_concentrations'!D75</f>
        <v>pa18-16</v>
      </c>
      <c r="E43" s="161">
        <v>6.3666666666666663</v>
      </c>
      <c r="F43" s="138" t="s">
        <v>284</v>
      </c>
      <c r="G43" s="125" t="s">
        <v>241</v>
      </c>
      <c r="H43" s="125" t="s">
        <v>6</v>
      </c>
    </row>
    <row r="44" spans="1:8" x14ac:dyDescent="0.2">
      <c r="A44" s="64">
        <v>4</v>
      </c>
      <c r="B44" s="124" t="s">
        <v>236</v>
      </c>
      <c r="C44" s="124" t="s">
        <v>4</v>
      </c>
      <c r="D44" s="137" t="str">
        <f>'2_Digest_concentrations'!D5</f>
        <v>pa5-15</v>
      </c>
      <c r="E44" s="161">
        <v>9.1666666666666679</v>
      </c>
      <c r="F44" s="138" t="s">
        <v>283</v>
      </c>
      <c r="G44" s="125" t="s">
        <v>241</v>
      </c>
      <c r="H44" s="125" t="s">
        <v>5</v>
      </c>
    </row>
    <row r="45" spans="1:8" x14ac:dyDescent="0.2">
      <c r="A45" s="64">
        <v>52</v>
      </c>
      <c r="B45" s="124" t="s">
        <v>242</v>
      </c>
      <c r="C45" s="124" t="s">
        <v>4</v>
      </c>
      <c r="D45" s="137" t="str">
        <f>'2_Digest_concentrations'!D53</f>
        <v>pa5-15</v>
      </c>
      <c r="E45" s="161">
        <v>5.6333333333333337</v>
      </c>
      <c r="F45" s="138" t="s">
        <v>284</v>
      </c>
      <c r="G45" s="125" t="s">
        <v>241</v>
      </c>
      <c r="H45" s="125" t="s">
        <v>4</v>
      </c>
    </row>
    <row r="46" spans="1:8" x14ac:dyDescent="0.2">
      <c r="A46" s="64">
        <v>7</v>
      </c>
      <c r="B46" s="124" t="s">
        <v>236</v>
      </c>
      <c r="C46" s="124" t="s">
        <v>1</v>
      </c>
      <c r="D46" s="137" t="str">
        <f>'2_Digest_concentrations'!D8</f>
        <v>pa8-15</v>
      </c>
      <c r="E46" s="161">
        <v>9.8333333333333339</v>
      </c>
      <c r="F46" s="138" t="s">
        <v>283</v>
      </c>
      <c r="G46" s="125" t="s">
        <v>241</v>
      </c>
      <c r="H46" s="125" t="s">
        <v>3</v>
      </c>
    </row>
    <row r="47" spans="1:8" x14ac:dyDescent="0.2">
      <c r="A47" s="64">
        <v>55</v>
      </c>
      <c r="B47" s="124" t="s">
        <v>242</v>
      </c>
      <c r="C47" s="124" t="s">
        <v>1</v>
      </c>
      <c r="D47" s="137" t="str">
        <f>'2_Digest_concentrations'!D56</f>
        <v>pa8-15</v>
      </c>
      <c r="E47" s="161">
        <v>4.9916666666666671</v>
      </c>
      <c r="F47" s="138" t="s">
        <v>284</v>
      </c>
      <c r="G47" s="125" t="s">
        <v>241</v>
      </c>
      <c r="H47" s="125" t="s">
        <v>2</v>
      </c>
    </row>
    <row r="48" spans="1:8" x14ac:dyDescent="0.2">
      <c r="A48" s="64">
        <v>1</v>
      </c>
      <c r="B48" s="124" t="s">
        <v>236</v>
      </c>
      <c r="C48" s="124" t="s">
        <v>7</v>
      </c>
      <c r="D48" s="137" t="str">
        <f>'2_Digest_concentrations'!D2</f>
        <v>pa1-15</v>
      </c>
      <c r="E48" s="161">
        <v>6.833333333333333</v>
      </c>
      <c r="F48" s="138" t="s">
        <v>283</v>
      </c>
      <c r="G48" s="125" t="s">
        <v>241</v>
      </c>
      <c r="H48" s="125" t="s">
        <v>1</v>
      </c>
    </row>
    <row r="49" spans="1:8" x14ac:dyDescent="0.2">
      <c r="A49" s="64">
        <v>49</v>
      </c>
      <c r="B49" s="124" t="s">
        <v>242</v>
      </c>
      <c r="C49" s="124" t="s">
        <v>7</v>
      </c>
      <c r="D49" s="137" t="str">
        <f>'2_Digest_concentrations'!D50</f>
        <v>pa1-15</v>
      </c>
      <c r="E49" s="161">
        <v>3.9666666666666668</v>
      </c>
      <c r="F49" s="138" t="s">
        <v>284</v>
      </c>
      <c r="G49" s="125" t="s">
        <v>241</v>
      </c>
      <c r="H49" s="125" t="s">
        <v>0</v>
      </c>
    </row>
    <row r="50" spans="1:8" x14ac:dyDescent="0.2">
      <c r="A50" s="123">
        <v>28</v>
      </c>
      <c r="B50" s="125" t="s">
        <v>239</v>
      </c>
      <c r="C50" s="125" t="s">
        <v>4</v>
      </c>
      <c r="D50" s="137" t="str">
        <f>'2_Digest_concentrations'!D29</f>
        <v>pa5h-16</v>
      </c>
      <c r="E50" s="161">
        <v>5.7</v>
      </c>
      <c r="F50" s="138" t="s">
        <v>283</v>
      </c>
      <c r="G50" s="124" t="s">
        <v>242</v>
      </c>
      <c r="H50" s="124" t="s">
        <v>7</v>
      </c>
    </row>
    <row r="51" spans="1:8" x14ac:dyDescent="0.2">
      <c r="A51" s="123">
        <v>76</v>
      </c>
      <c r="B51" s="125" t="s">
        <v>245</v>
      </c>
      <c r="C51" s="125" t="s">
        <v>4</v>
      </c>
      <c r="D51" s="137" t="str">
        <f>'2_Digest_concentrations'!D77</f>
        <v>pa5h-16</v>
      </c>
      <c r="E51" s="161">
        <v>4.0750000000000002</v>
      </c>
      <c r="F51" s="138" t="s">
        <v>284</v>
      </c>
      <c r="G51" s="124" t="s">
        <v>242</v>
      </c>
      <c r="H51" s="124" t="s">
        <v>6</v>
      </c>
    </row>
    <row r="52" spans="1:8" x14ac:dyDescent="0.2">
      <c r="A52" s="123">
        <v>79</v>
      </c>
      <c r="B52" s="125" t="s">
        <v>245</v>
      </c>
      <c r="C52" s="125" t="s">
        <v>1</v>
      </c>
      <c r="D52" s="137" t="str">
        <f>'2_Digest_concentrations'!D80</f>
        <v>pp-bl-1</v>
      </c>
      <c r="E52" s="161">
        <v>5.8250000000000002</v>
      </c>
      <c r="F52" s="138" t="s">
        <v>284</v>
      </c>
      <c r="G52" s="124" t="s">
        <v>242</v>
      </c>
      <c r="H52" s="124" t="s">
        <v>5</v>
      </c>
    </row>
    <row r="53" spans="1:8" x14ac:dyDescent="0.2">
      <c r="A53" s="123">
        <v>31</v>
      </c>
      <c r="B53" s="125" t="s">
        <v>239</v>
      </c>
      <c r="C53" s="125" t="s">
        <v>1</v>
      </c>
      <c r="D53" s="137" t="str">
        <f>'2_Digest_concentrations'!D32</f>
        <v>pp-bl-1</v>
      </c>
      <c r="E53" s="161">
        <v>5.4083333333333341</v>
      </c>
      <c r="F53" s="138" t="s">
        <v>283</v>
      </c>
      <c r="G53" s="124" t="s">
        <v>242</v>
      </c>
      <c r="H53" s="124" t="s">
        <v>4</v>
      </c>
    </row>
    <row r="54" spans="1:8" x14ac:dyDescent="0.2">
      <c r="A54" s="123">
        <v>90</v>
      </c>
      <c r="B54" s="125" t="s">
        <v>247</v>
      </c>
      <c r="C54" s="125" t="s">
        <v>6</v>
      </c>
      <c r="D54" s="137" t="str">
        <f>'2_Digest_concentrations'!D91</f>
        <v>EPI-34</v>
      </c>
      <c r="E54" s="161">
        <v>5.7666666666666666</v>
      </c>
      <c r="F54" s="138" t="s">
        <v>284</v>
      </c>
      <c r="G54" s="124" t="s">
        <v>242</v>
      </c>
      <c r="H54" s="124" t="s">
        <v>3</v>
      </c>
    </row>
    <row r="55" spans="1:8" x14ac:dyDescent="0.2">
      <c r="A55" s="123">
        <v>42</v>
      </c>
      <c r="B55" s="125" t="s">
        <v>241</v>
      </c>
      <c r="C55" s="125" t="s">
        <v>6</v>
      </c>
      <c r="D55" s="137" t="str">
        <f>'2_Digest_concentrations'!D43</f>
        <v>EPI-34</v>
      </c>
      <c r="E55" s="161">
        <v>5.3166666666666664</v>
      </c>
      <c r="F55" s="138" t="s">
        <v>283</v>
      </c>
      <c r="G55" s="124" t="s">
        <v>242</v>
      </c>
      <c r="H55" s="124" t="s">
        <v>2</v>
      </c>
    </row>
    <row r="56" spans="1:8" x14ac:dyDescent="0.2">
      <c r="A56" s="123">
        <v>32</v>
      </c>
      <c r="B56" s="125" t="s">
        <v>239</v>
      </c>
      <c r="C56" s="125" t="s">
        <v>0</v>
      </c>
      <c r="D56" s="137" t="str">
        <f>'2_Digest_concentrations'!D33</f>
        <v>pp-bl-3</v>
      </c>
      <c r="E56" s="161">
        <v>6.2416666666666671</v>
      </c>
      <c r="F56" s="138" t="s">
        <v>283</v>
      </c>
      <c r="G56" s="124" t="s">
        <v>242</v>
      </c>
      <c r="H56" s="124" t="s">
        <v>1</v>
      </c>
    </row>
    <row r="57" spans="1:8" x14ac:dyDescent="0.2">
      <c r="A57" s="123">
        <v>80</v>
      </c>
      <c r="B57" s="125" t="s">
        <v>245</v>
      </c>
      <c r="C57" s="125" t="s">
        <v>0</v>
      </c>
      <c r="D57" s="137" t="str">
        <f>'2_Digest_concentrations'!D81</f>
        <v>pp-bl-3</v>
      </c>
      <c r="E57" s="161">
        <v>5.2833333333333332</v>
      </c>
      <c r="F57" s="138" t="s">
        <v>284</v>
      </c>
      <c r="G57" s="124" t="s">
        <v>242</v>
      </c>
      <c r="H57" s="124" t="s">
        <v>0</v>
      </c>
    </row>
    <row r="58" spans="1:8" x14ac:dyDescent="0.2">
      <c r="A58" s="123">
        <v>62</v>
      </c>
      <c r="B58" s="125" t="s">
        <v>243</v>
      </c>
      <c r="C58" s="125" t="s">
        <v>2</v>
      </c>
      <c r="D58" s="137" t="str">
        <f>'2_Digest_concentrations'!D63</f>
        <v>pa1-16</v>
      </c>
      <c r="E58" s="161">
        <v>4.95</v>
      </c>
      <c r="F58" s="138" t="s">
        <v>284</v>
      </c>
      <c r="G58" s="125" t="s">
        <v>243</v>
      </c>
      <c r="H58" s="125" t="s">
        <v>7</v>
      </c>
    </row>
    <row r="59" spans="1:8" x14ac:dyDescent="0.2">
      <c r="A59" s="123">
        <v>14</v>
      </c>
      <c r="B59" s="125" t="s">
        <v>237</v>
      </c>
      <c r="C59" s="125" t="s">
        <v>2</v>
      </c>
      <c r="D59" s="137" t="str">
        <f>'2_Digest_concentrations'!D15</f>
        <v>pa1-16</v>
      </c>
      <c r="E59" s="161">
        <v>4.7833333333333341</v>
      </c>
      <c r="F59" s="138" t="s">
        <v>283</v>
      </c>
      <c r="G59" s="125" t="s">
        <v>243</v>
      </c>
      <c r="H59" s="125" t="s">
        <v>6</v>
      </c>
    </row>
    <row r="60" spans="1:8" x14ac:dyDescent="0.2">
      <c r="A60" s="123">
        <v>27</v>
      </c>
      <c r="B60" s="125" t="s">
        <v>239</v>
      </c>
      <c r="C60" s="125" t="s">
        <v>5</v>
      </c>
      <c r="D60" s="137" t="str">
        <f>'2_Digest_concentrations'!D28</f>
        <v>pa11h-16</v>
      </c>
      <c r="E60" s="161">
        <v>5.0166666666666666</v>
      </c>
      <c r="F60" s="138" t="s">
        <v>283</v>
      </c>
      <c r="G60" s="125" t="s">
        <v>243</v>
      </c>
      <c r="H60" s="125" t="s">
        <v>5</v>
      </c>
    </row>
    <row r="61" spans="1:8" x14ac:dyDescent="0.2">
      <c r="A61" s="123">
        <v>75</v>
      </c>
      <c r="B61" s="125" t="s">
        <v>245</v>
      </c>
      <c r="C61" s="125" t="s">
        <v>5</v>
      </c>
      <c r="D61" s="137" t="str">
        <f>'2_Digest_concentrations'!D76</f>
        <v>pa11h-16</v>
      </c>
      <c r="E61" s="161">
        <v>4.2750000000000004</v>
      </c>
      <c r="F61" s="138" t="s">
        <v>284</v>
      </c>
      <c r="G61" s="125" t="s">
        <v>243</v>
      </c>
      <c r="H61" s="125" t="s">
        <v>4</v>
      </c>
    </row>
    <row r="62" spans="1:8" x14ac:dyDescent="0.2">
      <c r="A62" s="123">
        <v>94</v>
      </c>
      <c r="B62" s="125" t="s">
        <v>247</v>
      </c>
      <c r="C62" s="125" t="s">
        <v>2</v>
      </c>
      <c r="D62" s="137" t="str">
        <f>'2_Digest_concentrations'!D95</f>
        <v>EPI-32</v>
      </c>
      <c r="E62" s="161">
        <v>5.5333333333333332</v>
      </c>
      <c r="F62" s="138" t="s">
        <v>284</v>
      </c>
      <c r="G62" s="125" t="s">
        <v>243</v>
      </c>
      <c r="H62" s="125" t="s">
        <v>3</v>
      </c>
    </row>
    <row r="63" spans="1:8" x14ac:dyDescent="0.2">
      <c r="A63" s="123">
        <v>46</v>
      </c>
      <c r="B63" s="125" t="s">
        <v>241</v>
      </c>
      <c r="C63" s="125" t="s">
        <v>2</v>
      </c>
      <c r="D63" s="137" t="str">
        <f>'2_Digest_concentrations'!D47</f>
        <v>EPI-32</v>
      </c>
      <c r="E63" s="161">
        <v>4</v>
      </c>
      <c r="F63" s="138" t="s">
        <v>283</v>
      </c>
      <c r="G63" s="125" t="s">
        <v>243</v>
      </c>
      <c r="H63" s="125" t="s">
        <v>2</v>
      </c>
    </row>
    <row r="64" spans="1:8" x14ac:dyDescent="0.2">
      <c r="A64" s="123">
        <v>95</v>
      </c>
      <c r="B64" s="125" t="s">
        <v>247</v>
      </c>
      <c r="C64" s="125" t="s">
        <v>1</v>
      </c>
      <c r="D64" s="137" t="str">
        <f>'2_Digest_concentrations'!D96</f>
        <v>EPI-60</v>
      </c>
      <c r="E64" s="161">
        <v>5.65</v>
      </c>
      <c r="F64" s="138" t="s">
        <v>284</v>
      </c>
      <c r="G64" s="125" t="s">
        <v>243</v>
      </c>
      <c r="H64" s="125" t="s">
        <v>1</v>
      </c>
    </row>
    <row r="65" spans="1:8" x14ac:dyDescent="0.2">
      <c r="A65" s="123">
        <v>47</v>
      </c>
      <c r="B65" s="125" t="s">
        <v>241</v>
      </c>
      <c r="C65" s="125" t="s">
        <v>1</v>
      </c>
      <c r="D65" s="137" t="str">
        <f>'2_Digest_concentrations'!D48</f>
        <v>EPI-60</v>
      </c>
      <c r="E65" s="161">
        <v>3.1833333333333331</v>
      </c>
      <c r="F65" s="138" t="s">
        <v>283</v>
      </c>
      <c r="G65" s="125" t="s">
        <v>243</v>
      </c>
      <c r="H65" s="125" t="s">
        <v>0</v>
      </c>
    </row>
    <row r="66" spans="1:8" x14ac:dyDescent="0.2">
      <c r="A66" s="123">
        <v>77</v>
      </c>
      <c r="B66" s="125" t="s">
        <v>245</v>
      </c>
      <c r="C66" s="125" t="s">
        <v>3</v>
      </c>
      <c r="D66" s="137" t="str">
        <f>'2_Digest_concentrations'!D78</f>
        <v>pa7h-16</v>
      </c>
      <c r="E66" s="161">
        <v>5.3166666666666664</v>
      </c>
      <c r="F66" s="138" t="s">
        <v>284</v>
      </c>
      <c r="G66" s="124" t="s">
        <v>244</v>
      </c>
      <c r="H66" s="124" t="s">
        <v>7</v>
      </c>
    </row>
    <row r="67" spans="1:8" x14ac:dyDescent="0.2">
      <c r="A67" s="123">
        <v>29</v>
      </c>
      <c r="B67" s="125" t="s">
        <v>239</v>
      </c>
      <c r="C67" s="125" t="s">
        <v>3</v>
      </c>
      <c r="D67" s="137" t="str">
        <f>'2_Digest_concentrations'!D30</f>
        <v>pa7h-16</v>
      </c>
      <c r="E67" s="161">
        <v>4.0583333333333336</v>
      </c>
      <c r="F67" s="138" t="s">
        <v>283</v>
      </c>
      <c r="G67" s="124" t="s">
        <v>244</v>
      </c>
      <c r="H67" s="124" t="s">
        <v>6</v>
      </c>
    </row>
    <row r="68" spans="1:8" x14ac:dyDescent="0.2">
      <c r="A68" s="123">
        <v>93</v>
      </c>
      <c r="B68" s="125" t="s">
        <v>247</v>
      </c>
      <c r="C68" s="125" t="s">
        <v>3</v>
      </c>
      <c r="D68" s="137" t="str">
        <f>'2_Digest_concentrations'!D94</f>
        <v>EPI-30</v>
      </c>
      <c r="E68" s="161">
        <v>4.9833333333333343</v>
      </c>
      <c r="F68" s="138" t="s">
        <v>284</v>
      </c>
      <c r="G68" s="124" t="s">
        <v>244</v>
      </c>
      <c r="H68" s="124" t="s">
        <v>5</v>
      </c>
    </row>
    <row r="69" spans="1:8" x14ac:dyDescent="0.2">
      <c r="A69" s="123">
        <v>45</v>
      </c>
      <c r="B69" s="125" t="s">
        <v>241</v>
      </c>
      <c r="C69" s="125" t="s">
        <v>3</v>
      </c>
      <c r="D69" s="137" t="str">
        <f>'2_Digest_concentrations'!D46</f>
        <v>EPI-30</v>
      </c>
      <c r="E69" s="161">
        <v>3.8083333333333336</v>
      </c>
      <c r="F69" s="138" t="s">
        <v>283</v>
      </c>
      <c r="G69" s="124" t="s">
        <v>244</v>
      </c>
      <c r="H69" s="124" t="s">
        <v>4</v>
      </c>
    </row>
    <row r="70" spans="1:8" x14ac:dyDescent="0.2">
      <c r="A70" s="64">
        <v>22</v>
      </c>
      <c r="B70" s="124" t="s">
        <v>238</v>
      </c>
      <c r="C70" s="124" t="s">
        <v>2</v>
      </c>
      <c r="D70" s="137" t="str">
        <f>'2_Digest_concentrations'!D23</f>
        <v>pa10-16</v>
      </c>
      <c r="E70" s="161">
        <v>5.4416666666666673</v>
      </c>
      <c r="F70" s="138" t="s">
        <v>283</v>
      </c>
      <c r="G70" s="124" t="s">
        <v>244</v>
      </c>
      <c r="H70" s="124" t="s">
        <v>3</v>
      </c>
    </row>
    <row r="71" spans="1:8" x14ac:dyDescent="0.2">
      <c r="A71" s="64">
        <v>70</v>
      </c>
      <c r="B71" s="124" t="s">
        <v>244</v>
      </c>
      <c r="C71" s="124" t="s">
        <v>2</v>
      </c>
      <c r="D71" s="137" t="str">
        <f>'2_Digest_concentrations'!D71</f>
        <v>pa10-16</v>
      </c>
      <c r="E71" s="161">
        <v>5.4833333333333334</v>
      </c>
      <c r="F71" s="138" t="s">
        <v>284</v>
      </c>
      <c r="G71" s="124" t="s">
        <v>244</v>
      </c>
      <c r="H71" s="124" t="s">
        <v>2</v>
      </c>
    </row>
    <row r="72" spans="1:8" x14ac:dyDescent="0.2">
      <c r="A72" s="64">
        <v>68</v>
      </c>
      <c r="B72" s="124" t="s">
        <v>244</v>
      </c>
      <c r="C72" s="124" t="s">
        <v>4</v>
      </c>
      <c r="D72" s="137" t="str">
        <f>'2_Digest_concentrations'!D69</f>
        <v>pa8-16</v>
      </c>
      <c r="E72" s="161">
        <v>4.7</v>
      </c>
      <c r="F72" s="138" t="s">
        <v>284</v>
      </c>
      <c r="G72" s="124" t="s">
        <v>244</v>
      </c>
      <c r="H72" s="124" t="s">
        <v>1</v>
      </c>
    </row>
    <row r="73" spans="1:8" x14ac:dyDescent="0.2">
      <c r="A73" s="64">
        <v>20</v>
      </c>
      <c r="B73" s="124" t="s">
        <v>238</v>
      </c>
      <c r="C73" s="124" t="s">
        <v>4</v>
      </c>
      <c r="D73" s="137" t="str">
        <f>'2_Digest_concentrations'!D21</f>
        <v>pa8-16</v>
      </c>
      <c r="E73" s="161">
        <v>4.375</v>
      </c>
      <c r="F73" s="138" t="s">
        <v>283</v>
      </c>
      <c r="G73" s="124" t="s">
        <v>244</v>
      </c>
      <c r="H73" s="124" t="s">
        <v>0</v>
      </c>
    </row>
    <row r="74" spans="1:8" x14ac:dyDescent="0.2">
      <c r="A74" s="64">
        <v>24</v>
      </c>
      <c r="B74" s="124" t="s">
        <v>238</v>
      </c>
      <c r="C74" s="124" t="s">
        <v>0</v>
      </c>
      <c r="D74" s="137" t="str">
        <f>'2_Digest_concentrations'!D25</f>
        <v>pa12-16</v>
      </c>
      <c r="E74" s="161">
        <v>4.3666666666666671</v>
      </c>
      <c r="F74" s="138" t="s">
        <v>283</v>
      </c>
      <c r="G74" s="125" t="s">
        <v>245</v>
      </c>
      <c r="H74" s="125" t="s">
        <v>7</v>
      </c>
    </row>
    <row r="75" spans="1:8" x14ac:dyDescent="0.2">
      <c r="A75" s="64">
        <v>72</v>
      </c>
      <c r="B75" s="124" t="s">
        <v>244</v>
      </c>
      <c r="C75" s="124" t="s">
        <v>0</v>
      </c>
      <c r="D75" s="137" t="str">
        <f>'2_Digest_concentrations'!D73</f>
        <v>pa12-16</v>
      </c>
      <c r="E75" s="161">
        <v>3.7833333333333337</v>
      </c>
      <c r="F75" s="138" t="s">
        <v>284</v>
      </c>
      <c r="G75" s="125" t="s">
        <v>245</v>
      </c>
      <c r="H75" s="125" t="s">
        <v>6</v>
      </c>
    </row>
    <row r="76" spans="1:8" x14ac:dyDescent="0.2">
      <c r="A76" s="123">
        <v>63</v>
      </c>
      <c r="B76" s="125" t="s">
        <v>243</v>
      </c>
      <c r="C76" s="125" t="s">
        <v>1</v>
      </c>
      <c r="D76" s="137" t="str">
        <f>'2_Digest_concentrations'!D64</f>
        <v>pa2-16</v>
      </c>
      <c r="E76" s="161">
        <v>4.5583333333333336</v>
      </c>
      <c r="F76" s="138" t="s">
        <v>284</v>
      </c>
      <c r="G76" s="125" t="s">
        <v>245</v>
      </c>
      <c r="H76" s="125" t="s">
        <v>5</v>
      </c>
    </row>
    <row r="77" spans="1:8" x14ac:dyDescent="0.2">
      <c r="A77" s="123">
        <v>15</v>
      </c>
      <c r="B77" s="125" t="s">
        <v>237</v>
      </c>
      <c r="C77" s="125" t="s">
        <v>1</v>
      </c>
      <c r="D77" s="137" t="str">
        <f>'2_Digest_concentrations'!D16</f>
        <v>pa2-16</v>
      </c>
      <c r="E77" s="161">
        <v>3.666666666666667</v>
      </c>
      <c r="F77" s="138" t="s">
        <v>283</v>
      </c>
      <c r="G77" s="125" t="s">
        <v>245</v>
      </c>
      <c r="H77" s="125" t="s">
        <v>4</v>
      </c>
    </row>
    <row r="78" spans="1:8" x14ac:dyDescent="0.2">
      <c r="A78" s="64">
        <v>69</v>
      </c>
      <c r="B78" s="124" t="s">
        <v>244</v>
      </c>
      <c r="C78" s="124" t="s">
        <v>3</v>
      </c>
      <c r="D78" s="137" t="str">
        <f>'2_Digest_concentrations'!D70</f>
        <v>pa9-16</v>
      </c>
      <c r="E78" s="161">
        <v>4.2333333333333334</v>
      </c>
      <c r="F78" s="138" t="s">
        <v>284</v>
      </c>
      <c r="G78" s="125" t="s">
        <v>245</v>
      </c>
      <c r="H78" s="125" t="s">
        <v>3</v>
      </c>
    </row>
    <row r="79" spans="1:8" x14ac:dyDescent="0.2">
      <c r="A79" s="64">
        <v>21</v>
      </c>
      <c r="B79" s="124" t="s">
        <v>238</v>
      </c>
      <c r="C79" s="124" t="s">
        <v>3</v>
      </c>
      <c r="D79" s="137" t="str">
        <f>'2_Digest_concentrations'!D22</f>
        <v>pa9-16</v>
      </c>
      <c r="E79" s="161">
        <v>3.9083333333333337</v>
      </c>
      <c r="F79" s="138" t="s">
        <v>283</v>
      </c>
      <c r="G79" s="125" t="s">
        <v>245</v>
      </c>
      <c r="H79" s="125" t="s">
        <v>2</v>
      </c>
    </row>
    <row r="80" spans="1:8" x14ac:dyDescent="0.2">
      <c r="A80" s="64">
        <v>71</v>
      </c>
      <c r="B80" s="124" t="s">
        <v>244</v>
      </c>
      <c r="C80" s="124" t="s">
        <v>1</v>
      </c>
      <c r="D80" s="137" t="str">
        <f>'2_Digest_concentrations'!D72</f>
        <v>pa11-16</v>
      </c>
      <c r="E80" s="161">
        <v>4.25</v>
      </c>
      <c r="F80" s="138" t="s">
        <v>284</v>
      </c>
      <c r="G80" s="125" t="s">
        <v>245</v>
      </c>
      <c r="H80" s="125" t="s">
        <v>1</v>
      </c>
    </row>
    <row r="81" spans="1:8" x14ac:dyDescent="0.2">
      <c r="A81" s="64">
        <v>23</v>
      </c>
      <c r="B81" s="124" t="s">
        <v>238</v>
      </c>
      <c r="C81" s="124" t="s">
        <v>1</v>
      </c>
      <c r="D81" s="137" t="str">
        <f>'2_Digest_concentrations'!D24</f>
        <v>pa11-16</v>
      </c>
      <c r="E81" s="161">
        <v>3.6416666666666671</v>
      </c>
      <c r="F81" s="138" t="s">
        <v>283</v>
      </c>
      <c r="G81" s="125" t="s">
        <v>245</v>
      </c>
      <c r="H81" s="125" t="s">
        <v>0</v>
      </c>
    </row>
    <row r="82" spans="1:8" x14ac:dyDescent="0.2">
      <c r="A82" s="123">
        <v>92</v>
      </c>
      <c r="B82" s="125" t="s">
        <v>247</v>
      </c>
      <c r="C82" s="125" t="s">
        <v>4</v>
      </c>
      <c r="D82" s="137" t="str">
        <f>'2_Digest_concentrations'!D93</f>
        <v>EPI-29</v>
      </c>
      <c r="E82" s="161">
        <v>4.8916666666666666</v>
      </c>
      <c r="F82" s="138" t="s">
        <v>284</v>
      </c>
      <c r="G82" s="124" t="s">
        <v>246</v>
      </c>
      <c r="H82" s="124" t="s">
        <v>7</v>
      </c>
    </row>
    <row r="83" spans="1:8" x14ac:dyDescent="0.2">
      <c r="A83" s="123">
        <v>44</v>
      </c>
      <c r="B83" s="125" t="s">
        <v>241</v>
      </c>
      <c r="C83" s="125" t="s">
        <v>4</v>
      </c>
      <c r="D83" s="137" t="str">
        <f>'2_Digest_concentrations'!D45</f>
        <v>EPI-29</v>
      </c>
      <c r="E83" s="161">
        <v>3.0916666666666668</v>
      </c>
      <c r="F83" s="138" t="s">
        <v>283</v>
      </c>
      <c r="G83" s="124" t="s">
        <v>246</v>
      </c>
      <c r="H83" s="124" t="s">
        <v>6</v>
      </c>
    </row>
    <row r="84" spans="1:8" x14ac:dyDescent="0.2">
      <c r="A84" s="64">
        <v>19</v>
      </c>
      <c r="B84" s="124" t="s">
        <v>238</v>
      </c>
      <c r="C84" s="124" t="s">
        <v>5</v>
      </c>
      <c r="D84" s="137" t="str">
        <f>'2_Digest_concentrations'!D20</f>
        <v>pa7-16</v>
      </c>
      <c r="E84" s="161">
        <v>4.375</v>
      </c>
      <c r="F84" s="138" t="s">
        <v>283</v>
      </c>
      <c r="G84" s="124" t="s">
        <v>246</v>
      </c>
      <c r="H84" s="124" t="s">
        <v>5</v>
      </c>
    </row>
    <row r="85" spans="1:8" x14ac:dyDescent="0.2">
      <c r="A85" s="64">
        <v>67</v>
      </c>
      <c r="B85" s="124" t="s">
        <v>244</v>
      </c>
      <c r="C85" s="124" t="s">
        <v>5</v>
      </c>
      <c r="D85" s="137" t="str">
        <f>'2_Digest_concentrations'!D68</f>
        <v>pa7-16</v>
      </c>
      <c r="E85" s="161">
        <v>2.9750000000000001</v>
      </c>
      <c r="F85" s="138" t="s">
        <v>284</v>
      </c>
      <c r="G85" s="124" t="s">
        <v>246</v>
      </c>
      <c r="H85" s="124" t="s">
        <v>4</v>
      </c>
    </row>
    <row r="86" spans="1:8" x14ac:dyDescent="0.2">
      <c r="A86" s="123">
        <v>25</v>
      </c>
      <c r="B86" s="125" t="s">
        <v>239</v>
      </c>
      <c r="C86" s="125" t="s">
        <v>7</v>
      </c>
      <c r="D86" s="137" t="str">
        <f>'2_Digest_concentrations'!D26</f>
        <v>pa17-16</v>
      </c>
      <c r="E86" s="161">
        <v>3.4166666666666665</v>
      </c>
      <c r="F86" s="138" t="s">
        <v>283</v>
      </c>
      <c r="G86" s="124" t="s">
        <v>246</v>
      </c>
      <c r="H86" s="124" t="s">
        <v>3</v>
      </c>
    </row>
    <row r="87" spans="1:8" x14ac:dyDescent="0.2">
      <c r="A87" s="123">
        <v>73</v>
      </c>
      <c r="B87" s="125" t="s">
        <v>245</v>
      </c>
      <c r="C87" s="125" t="s">
        <v>7</v>
      </c>
      <c r="D87" s="137" t="str">
        <f>'2_Digest_concentrations'!D74</f>
        <v>pa17-16</v>
      </c>
      <c r="E87" s="161">
        <v>3.2166666666666668</v>
      </c>
      <c r="F87" s="138" t="s">
        <v>284</v>
      </c>
      <c r="G87" s="124" t="s">
        <v>246</v>
      </c>
      <c r="H87" s="124" t="s">
        <v>2</v>
      </c>
    </row>
    <row r="88" spans="1:8" x14ac:dyDescent="0.2">
      <c r="A88" s="123">
        <v>43</v>
      </c>
      <c r="B88" s="125" t="s">
        <v>241</v>
      </c>
      <c r="C88" s="125" t="s">
        <v>5</v>
      </c>
      <c r="D88" s="137" t="str">
        <f>'2_Digest_concentrations'!D44</f>
        <v>EPI-35</v>
      </c>
      <c r="E88" s="161">
        <v>3.2750000000000004</v>
      </c>
      <c r="F88" s="138" t="s">
        <v>283</v>
      </c>
      <c r="G88" s="124" t="s">
        <v>246</v>
      </c>
      <c r="H88" s="124" t="s">
        <v>1</v>
      </c>
    </row>
    <row r="89" spans="1:8" x14ac:dyDescent="0.2">
      <c r="A89" s="123">
        <v>91</v>
      </c>
      <c r="B89" s="125" t="s">
        <v>247</v>
      </c>
      <c r="C89" s="125" t="s">
        <v>5</v>
      </c>
      <c r="D89" s="137" t="str">
        <f>'2_Digest_concentrations'!D92</f>
        <v>EPI-35</v>
      </c>
      <c r="E89" s="161">
        <v>3.1750000000000003</v>
      </c>
      <c r="F89" s="138" t="s">
        <v>284</v>
      </c>
      <c r="G89" s="124" t="s">
        <v>246</v>
      </c>
      <c r="H89" s="124" t="s">
        <v>0</v>
      </c>
    </row>
    <row r="90" spans="1:8" x14ac:dyDescent="0.2">
      <c r="A90" s="64">
        <v>17</v>
      </c>
      <c r="B90" s="124" t="s">
        <v>238</v>
      </c>
      <c r="C90" s="124" t="s">
        <v>7</v>
      </c>
      <c r="D90" s="137" t="str">
        <f>'2_Digest_concentrations'!D18</f>
        <v>pa5-16</v>
      </c>
      <c r="E90" s="161">
        <v>3.7750000000000004</v>
      </c>
      <c r="F90" s="138" t="s">
        <v>283</v>
      </c>
      <c r="G90" s="125" t="s">
        <v>247</v>
      </c>
      <c r="H90" s="125" t="s">
        <v>7</v>
      </c>
    </row>
    <row r="91" spans="1:8" x14ac:dyDescent="0.2">
      <c r="A91" s="64">
        <v>65</v>
      </c>
      <c r="B91" s="124" t="s">
        <v>244</v>
      </c>
      <c r="C91" s="124" t="s">
        <v>7</v>
      </c>
      <c r="D91" s="137" t="str">
        <f>'2_Digest_concentrations'!D66</f>
        <v>pa5-16</v>
      </c>
      <c r="E91" s="161">
        <v>2.4166666666666665</v>
      </c>
      <c r="F91" s="138" t="s">
        <v>284</v>
      </c>
      <c r="G91" s="125" t="s">
        <v>247</v>
      </c>
      <c r="H91" s="125" t="s">
        <v>6</v>
      </c>
    </row>
    <row r="92" spans="1:8" x14ac:dyDescent="0.2">
      <c r="A92" s="123">
        <v>16</v>
      </c>
      <c r="B92" s="125" t="s">
        <v>237</v>
      </c>
      <c r="C92" s="125" t="s">
        <v>0</v>
      </c>
      <c r="D92" s="137" t="str">
        <f>'2_Digest_concentrations'!D17</f>
        <v>pa3-16</v>
      </c>
      <c r="E92" s="161">
        <v>3.4750000000000001</v>
      </c>
      <c r="F92" s="138" t="s">
        <v>283</v>
      </c>
      <c r="G92" s="125" t="s">
        <v>247</v>
      </c>
      <c r="H92" s="125" t="s">
        <v>5</v>
      </c>
    </row>
    <row r="93" spans="1:8" x14ac:dyDescent="0.2">
      <c r="A93" s="123">
        <v>64</v>
      </c>
      <c r="B93" s="125" t="s">
        <v>243</v>
      </c>
      <c r="C93" s="125" t="s">
        <v>0</v>
      </c>
      <c r="D93" s="137" t="str">
        <f>'2_Digest_concentrations'!D65</f>
        <v>pa3-16</v>
      </c>
      <c r="E93" s="161">
        <v>2.8666666666666667</v>
      </c>
      <c r="F93" s="138" t="s">
        <v>284</v>
      </c>
      <c r="G93" s="125" t="s">
        <v>247</v>
      </c>
      <c r="H93" s="125" t="s">
        <v>4</v>
      </c>
    </row>
    <row r="94" spans="1:8" x14ac:dyDescent="0.2">
      <c r="A94" s="123">
        <v>89</v>
      </c>
      <c r="B94" s="125" t="s">
        <v>247</v>
      </c>
      <c r="C94" s="125" t="s">
        <v>7</v>
      </c>
      <c r="D94" s="137" t="str">
        <f>'2_Digest_concentrations'!D90</f>
        <v>EPI-33</v>
      </c>
      <c r="E94" s="161">
        <v>2.8250000000000002</v>
      </c>
      <c r="F94" s="138" t="s">
        <v>284</v>
      </c>
      <c r="G94" s="125" t="s">
        <v>247</v>
      </c>
      <c r="H94" s="125" t="s">
        <v>3</v>
      </c>
    </row>
    <row r="95" spans="1:8" x14ac:dyDescent="0.2">
      <c r="A95" s="123">
        <v>41</v>
      </c>
      <c r="B95" s="125" t="s">
        <v>241</v>
      </c>
      <c r="C95" s="125" t="s">
        <v>7</v>
      </c>
      <c r="D95" s="137" t="str">
        <f>'2_Digest_concentrations'!D42</f>
        <v>EPI-33</v>
      </c>
      <c r="E95" s="161">
        <v>2.2416666666666667</v>
      </c>
      <c r="F95" s="138" t="s">
        <v>283</v>
      </c>
      <c r="G95" s="125" t="s">
        <v>247</v>
      </c>
      <c r="H95" s="125" t="s">
        <v>2</v>
      </c>
    </row>
    <row r="96" spans="1:8" x14ac:dyDescent="0.2">
      <c r="A96" s="123">
        <v>11</v>
      </c>
      <c r="B96" s="125" t="s">
        <v>237</v>
      </c>
      <c r="C96" s="125" t="s">
        <v>5</v>
      </c>
      <c r="D96" s="137" t="str">
        <f>'2_Digest_concentrations'!D12</f>
        <v>pa12-15</v>
      </c>
      <c r="E96" s="161">
        <v>2.1333333333333333</v>
      </c>
      <c r="F96" s="138" t="s">
        <v>283</v>
      </c>
      <c r="G96" s="125" t="s">
        <v>247</v>
      </c>
      <c r="H96" s="125" t="s">
        <v>1</v>
      </c>
    </row>
    <row r="97" spans="1:8" x14ac:dyDescent="0.2">
      <c r="A97" s="123">
        <v>59</v>
      </c>
      <c r="B97" s="125" t="s">
        <v>243</v>
      </c>
      <c r="C97" s="125" t="s">
        <v>5</v>
      </c>
      <c r="D97" s="137" t="str">
        <f>'2_Digest_concentrations'!D60</f>
        <v>pa12-15</v>
      </c>
      <c r="E97" s="161">
        <v>1.4083333333333334</v>
      </c>
      <c r="F97" s="138" t="s">
        <v>284</v>
      </c>
      <c r="G97" s="125" t="s">
        <v>247</v>
      </c>
      <c r="H97" s="125" t="s">
        <v>0</v>
      </c>
    </row>
  </sheetData>
  <sortState ref="A2:F115">
    <sortCondition ref="D2:D115"/>
    <sortCondition descending="1" ref="E2:E115"/>
  </sortState>
  <phoneticPr fontId="6" type="noConversion"/>
  <pageMargins left="0.75" right="0.75" top="1" bottom="1" header="0.5" footer="0.5"/>
  <pageSetup scale="33" fitToHeight="2"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topLeftCell="A64" workbookViewId="0">
      <selection activeCell="A2" sqref="A2:B97"/>
    </sheetView>
  </sheetViews>
  <sheetFormatPr baseColWidth="10" defaultRowHeight="16" x14ac:dyDescent="0.2"/>
  <cols>
    <col min="1" max="1" width="14.5" style="112" bestFit="1" customWidth="1"/>
    <col min="2" max="2" width="4.5" style="112" customWidth="1"/>
  </cols>
  <sheetData>
    <row r="1" spans="1:2" x14ac:dyDescent="0.2">
      <c r="A1" s="102" t="s">
        <v>258</v>
      </c>
      <c r="B1" s="102" t="s">
        <v>256</v>
      </c>
    </row>
    <row r="2" spans="1:2" x14ac:dyDescent="0.2">
      <c r="A2" s="121" t="s">
        <v>236</v>
      </c>
      <c r="B2" s="120" t="s">
        <v>7</v>
      </c>
    </row>
    <row r="3" spans="1:2" x14ac:dyDescent="0.2">
      <c r="A3" s="121" t="s">
        <v>236</v>
      </c>
      <c r="B3" s="121" t="s">
        <v>6</v>
      </c>
    </row>
    <row r="4" spans="1:2" x14ac:dyDescent="0.2">
      <c r="A4" s="121" t="s">
        <v>236</v>
      </c>
      <c r="B4" s="121" t="s">
        <v>5</v>
      </c>
    </row>
    <row r="5" spans="1:2" x14ac:dyDescent="0.2">
      <c r="A5" s="121" t="s">
        <v>236</v>
      </c>
      <c r="B5" s="121" t="s">
        <v>4</v>
      </c>
    </row>
    <row r="6" spans="1:2" x14ac:dyDescent="0.2">
      <c r="A6" s="121" t="s">
        <v>236</v>
      </c>
      <c r="B6" s="121" t="s">
        <v>3</v>
      </c>
    </row>
    <row r="7" spans="1:2" x14ac:dyDescent="0.2">
      <c r="A7" s="121" t="s">
        <v>236</v>
      </c>
      <c r="B7" s="121" t="s">
        <v>2</v>
      </c>
    </row>
    <row r="8" spans="1:2" x14ac:dyDescent="0.2">
      <c r="A8" s="121" t="s">
        <v>236</v>
      </c>
      <c r="B8" s="121" t="s">
        <v>1</v>
      </c>
    </row>
    <row r="9" spans="1:2" x14ac:dyDescent="0.2">
      <c r="A9" s="121" t="s">
        <v>236</v>
      </c>
      <c r="B9" s="122" t="s">
        <v>0</v>
      </c>
    </row>
    <row r="10" spans="1:2" x14ac:dyDescent="0.2">
      <c r="A10" s="69" t="s">
        <v>237</v>
      </c>
      <c r="B10" s="68" t="s">
        <v>7</v>
      </c>
    </row>
    <row r="11" spans="1:2" x14ac:dyDescent="0.2">
      <c r="A11" s="69" t="s">
        <v>237</v>
      </c>
      <c r="B11" s="69" t="s">
        <v>6</v>
      </c>
    </row>
    <row r="12" spans="1:2" x14ac:dyDescent="0.2">
      <c r="A12" s="69" t="s">
        <v>237</v>
      </c>
      <c r="B12" s="69" t="s">
        <v>5</v>
      </c>
    </row>
    <row r="13" spans="1:2" x14ac:dyDescent="0.2">
      <c r="A13" s="69" t="s">
        <v>237</v>
      </c>
      <c r="B13" s="69" t="s">
        <v>4</v>
      </c>
    </row>
    <row r="14" spans="1:2" x14ac:dyDescent="0.2">
      <c r="A14" s="69" t="s">
        <v>237</v>
      </c>
      <c r="B14" s="69" t="s">
        <v>3</v>
      </c>
    </row>
    <row r="15" spans="1:2" x14ac:dyDescent="0.2">
      <c r="A15" s="69" t="s">
        <v>237</v>
      </c>
      <c r="B15" s="69" t="s">
        <v>2</v>
      </c>
    </row>
    <row r="16" spans="1:2" x14ac:dyDescent="0.2">
      <c r="A16" s="69" t="s">
        <v>237</v>
      </c>
      <c r="B16" s="69" t="s">
        <v>1</v>
      </c>
    </row>
    <row r="17" spans="1:2" x14ac:dyDescent="0.2">
      <c r="A17" s="69" t="s">
        <v>237</v>
      </c>
      <c r="B17" s="70" t="s">
        <v>0</v>
      </c>
    </row>
    <row r="18" spans="1:2" x14ac:dyDescent="0.2">
      <c r="A18" s="121" t="s">
        <v>238</v>
      </c>
      <c r="B18" s="120" t="s">
        <v>7</v>
      </c>
    </row>
    <row r="19" spans="1:2" x14ac:dyDescent="0.2">
      <c r="A19" s="121" t="s">
        <v>238</v>
      </c>
      <c r="B19" s="121" t="s">
        <v>6</v>
      </c>
    </row>
    <row r="20" spans="1:2" x14ac:dyDescent="0.2">
      <c r="A20" s="121" t="s">
        <v>238</v>
      </c>
      <c r="B20" s="121" t="s">
        <v>5</v>
      </c>
    </row>
    <row r="21" spans="1:2" x14ac:dyDescent="0.2">
      <c r="A21" s="121" t="s">
        <v>238</v>
      </c>
      <c r="B21" s="121" t="s">
        <v>4</v>
      </c>
    </row>
    <row r="22" spans="1:2" x14ac:dyDescent="0.2">
      <c r="A22" s="121" t="s">
        <v>238</v>
      </c>
      <c r="B22" s="121" t="s">
        <v>3</v>
      </c>
    </row>
    <row r="23" spans="1:2" x14ac:dyDescent="0.2">
      <c r="A23" s="121" t="s">
        <v>238</v>
      </c>
      <c r="B23" s="121" t="s">
        <v>2</v>
      </c>
    </row>
    <row r="24" spans="1:2" x14ac:dyDescent="0.2">
      <c r="A24" s="121" t="s">
        <v>238</v>
      </c>
      <c r="B24" s="121" t="s">
        <v>1</v>
      </c>
    </row>
    <row r="25" spans="1:2" x14ac:dyDescent="0.2">
      <c r="A25" s="121" t="s">
        <v>238</v>
      </c>
      <c r="B25" s="122" t="s">
        <v>0</v>
      </c>
    </row>
    <row r="26" spans="1:2" x14ac:dyDescent="0.2">
      <c r="A26" s="69" t="s">
        <v>239</v>
      </c>
      <c r="B26" s="68" t="s">
        <v>7</v>
      </c>
    </row>
    <row r="27" spans="1:2" x14ac:dyDescent="0.2">
      <c r="A27" s="69" t="s">
        <v>239</v>
      </c>
      <c r="B27" s="69" t="s">
        <v>6</v>
      </c>
    </row>
    <row r="28" spans="1:2" x14ac:dyDescent="0.2">
      <c r="A28" s="69" t="s">
        <v>239</v>
      </c>
      <c r="B28" s="69" t="s">
        <v>5</v>
      </c>
    </row>
    <row r="29" spans="1:2" x14ac:dyDescent="0.2">
      <c r="A29" s="69" t="s">
        <v>239</v>
      </c>
      <c r="B29" s="69" t="s">
        <v>4</v>
      </c>
    </row>
    <row r="30" spans="1:2" x14ac:dyDescent="0.2">
      <c r="A30" s="69" t="s">
        <v>239</v>
      </c>
      <c r="B30" s="69" t="s">
        <v>3</v>
      </c>
    </row>
    <row r="31" spans="1:2" x14ac:dyDescent="0.2">
      <c r="A31" s="69" t="s">
        <v>239</v>
      </c>
      <c r="B31" s="69" t="s">
        <v>2</v>
      </c>
    </row>
    <row r="32" spans="1:2" x14ac:dyDescent="0.2">
      <c r="A32" s="69" t="s">
        <v>239</v>
      </c>
      <c r="B32" s="69" t="s">
        <v>1</v>
      </c>
    </row>
    <row r="33" spans="1:2" x14ac:dyDescent="0.2">
      <c r="A33" s="69" t="s">
        <v>239</v>
      </c>
      <c r="B33" s="70" t="s">
        <v>0</v>
      </c>
    </row>
    <row r="34" spans="1:2" x14ac:dyDescent="0.2">
      <c r="A34" s="121" t="s">
        <v>240</v>
      </c>
      <c r="B34" s="120" t="s">
        <v>7</v>
      </c>
    </row>
    <row r="35" spans="1:2" x14ac:dyDescent="0.2">
      <c r="A35" s="121" t="s">
        <v>240</v>
      </c>
      <c r="B35" s="121" t="s">
        <v>6</v>
      </c>
    </row>
    <row r="36" spans="1:2" x14ac:dyDescent="0.2">
      <c r="A36" s="121" t="s">
        <v>240</v>
      </c>
      <c r="B36" s="121" t="s">
        <v>5</v>
      </c>
    </row>
    <row r="37" spans="1:2" x14ac:dyDescent="0.2">
      <c r="A37" s="121" t="s">
        <v>240</v>
      </c>
      <c r="B37" s="121" t="s">
        <v>4</v>
      </c>
    </row>
    <row r="38" spans="1:2" x14ac:dyDescent="0.2">
      <c r="A38" s="121" t="s">
        <v>240</v>
      </c>
      <c r="B38" s="121" t="s">
        <v>3</v>
      </c>
    </row>
    <row r="39" spans="1:2" x14ac:dyDescent="0.2">
      <c r="A39" s="121" t="s">
        <v>240</v>
      </c>
      <c r="B39" s="121" t="s">
        <v>2</v>
      </c>
    </row>
    <row r="40" spans="1:2" x14ac:dyDescent="0.2">
      <c r="A40" s="121" t="s">
        <v>240</v>
      </c>
      <c r="B40" s="121" t="s">
        <v>1</v>
      </c>
    </row>
    <row r="41" spans="1:2" x14ac:dyDescent="0.2">
      <c r="A41" s="121" t="s">
        <v>240</v>
      </c>
      <c r="B41" s="122" t="s">
        <v>0</v>
      </c>
    </row>
    <row r="42" spans="1:2" x14ac:dyDescent="0.2">
      <c r="A42" s="69" t="s">
        <v>241</v>
      </c>
      <c r="B42" s="68" t="s">
        <v>7</v>
      </c>
    </row>
    <row r="43" spans="1:2" x14ac:dyDescent="0.2">
      <c r="A43" s="69" t="s">
        <v>241</v>
      </c>
      <c r="B43" s="69" t="s">
        <v>6</v>
      </c>
    </row>
    <row r="44" spans="1:2" x14ac:dyDescent="0.2">
      <c r="A44" s="69" t="s">
        <v>241</v>
      </c>
      <c r="B44" s="69" t="s">
        <v>5</v>
      </c>
    </row>
    <row r="45" spans="1:2" x14ac:dyDescent="0.2">
      <c r="A45" s="69" t="s">
        <v>241</v>
      </c>
      <c r="B45" s="69" t="s">
        <v>4</v>
      </c>
    </row>
    <row r="46" spans="1:2" x14ac:dyDescent="0.2">
      <c r="A46" s="69" t="s">
        <v>241</v>
      </c>
      <c r="B46" s="69" t="s">
        <v>3</v>
      </c>
    </row>
    <row r="47" spans="1:2" x14ac:dyDescent="0.2">
      <c r="A47" s="69" t="s">
        <v>241</v>
      </c>
      <c r="B47" s="69" t="s">
        <v>2</v>
      </c>
    </row>
    <row r="48" spans="1:2" x14ac:dyDescent="0.2">
      <c r="A48" s="69" t="s">
        <v>241</v>
      </c>
      <c r="B48" s="69" t="s">
        <v>1</v>
      </c>
    </row>
    <row r="49" spans="1:2" x14ac:dyDescent="0.2">
      <c r="A49" s="69" t="s">
        <v>241</v>
      </c>
      <c r="B49" s="70" t="s">
        <v>0</v>
      </c>
    </row>
    <row r="50" spans="1:2" x14ac:dyDescent="0.2">
      <c r="A50" s="121" t="s">
        <v>242</v>
      </c>
      <c r="B50" s="120" t="s">
        <v>7</v>
      </c>
    </row>
    <row r="51" spans="1:2" x14ac:dyDescent="0.2">
      <c r="A51" s="121" t="s">
        <v>242</v>
      </c>
      <c r="B51" s="121" t="s">
        <v>6</v>
      </c>
    </row>
    <row r="52" spans="1:2" x14ac:dyDescent="0.2">
      <c r="A52" s="121" t="s">
        <v>242</v>
      </c>
      <c r="B52" s="121" t="s">
        <v>5</v>
      </c>
    </row>
    <row r="53" spans="1:2" x14ac:dyDescent="0.2">
      <c r="A53" s="121" t="s">
        <v>242</v>
      </c>
      <c r="B53" s="121" t="s">
        <v>4</v>
      </c>
    </row>
    <row r="54" spans="1:2" x14ac:dyDescent="0.2">
      <c r="A54" s="121" t="s">
        <v>242</v>
      </c>
      <c r="B54" s="121" t="s">
        <v>3</v>
      </c>
    </row>
    <row r="55" spans="1:2" x14ac:dyDescent="0.2">
      <c r="A55" s="121" t="s">
        <v>242</v>
      </c>
      <c r="B55" s="121" t="s">
        <v>2</v>
      </c>
    </row>
    <row r="56" spans="1:2" x14ac:dyDescent="0.2">
      <c r="A56" s="121" t="s">
        <v>242</v>
      </c>
      <c r="B56" s="121" t="s">
        <v>1</v>
      </c>
    </row>
    <row r="57" spans="1:2" x14ac:dyDescent="0.2">
      <c r="A57" s="121" t="s">
        <v>242</v>
      </c>
      <c r="B57" s="122" t="s">
        <v>0</v>
      </c>
    </row>
    <row r="58" spans="1:2" x14ac:dyDescent="0.2">
      <c r="A58" s="69" t="s">
        <v>243</v>
      </c>
      <c r="B58" s="68" t="s">
        <v>7</v>
      </c>
    </row>
    <row r="59" spans="1:2" x14ac:dyDescent="0.2">
      <c r="A59" s="69" t="s">
        <v>243</v>
      </c>
      <c r="B59" s="69" t="s">
        <v>6</v>
      </c>
    </row>
    <row r="60" spans="1:2" x14ac:dyDescent="0.2">
      <c r="A60" s="69" t="s">
        <v>243</v>
      </c>
      <c r="B60" s="69" t="s">
        <v>5</v>
      </c>
    </row>
    <row r="61" spans="1:2" x14ac:dyDescent="0.2">
      <c r="A61" s="69" t="s">
        <v>243</v>
      </c>
      <c r="B61" s="69" t="s">
        <v>4</v>
      </c>
    </row>
    <row r="62" spans="1:2" x14ac:dyDescent="0.2">
      <c r="A62" s="69" t="s">
        <v>243</v>
      </c>
      <c r="B62" s="69" t="s">
        <v>3</v>
      </c>
    </row>
    <row r="63" spans="1:2" x14ac:dyDescent="0.2">
      <c r="A63" s="69" t="s">
        <v>243</v>
      </c>
      <c r="B63" s="69" t="s">
        <v>2</v>
      </c>
    </row>
    <row r="64" spans="1:2" x14ac:dyDescent="0.2">
      <c r="A64" s="69" t="s">
        <v>243</v>
      </c>
      <c r="B64" s="69" t="s">
        <v>1</v>
      </c>
    </row>
    <row r="65" spans="1:2" x14ac:dyDescent="0.2">
      <c r="A65" s="69" t="s">
        <v>243</v>
      </c>
      <c r="B65" s="70" t="s">
        <v>0</v>
      </c>
    </row>
    <row r="66" spans="1:2" x14ac:dyDescent="0.2">
      <c r="A66" s="121" t="s">
        <v>244</v>
      </c>
      <c r="B66" s="120" t="s">
        <v>7</v>
      </c>
    </row>
    <row r="67" spans="1:2" x14ac:dyDescent="0.2">
      <c r="A67" s="121" t="s">
        <v>244</v>
      </c>
      <c r="B67" s="121" t="s">
        <v>6</v>
      </c>
    </row>
    <row r="68" spans="1:2" x14ac:dyDescent="0.2">
      <c r="A68" s="121" t="s">
        <v>244</v>
      </c>
      <c r="B68" s="121" t="s">
        <v>5</v>
      </c>
    </row>
    <row r="69" spans="1:2" x14ac:dyDescent="0.2">
      <c r="A69" s="121" t="s">
        <v>244</v>
      </c>
      <c r="B69" s="121" t="s">
        <v>4</v>
      </c>
    </row>
    <row r="70" spans="1:2" x14ac:dyDescent="0.2">
      <c r="A70" s="121" t="s">
        <v>244</v>
      </c>
      <c r="B70" s="121" t="s">
        <v>3</v>
      </c>
    </row>
    <row r="71" spans="1:2" x14ac:dyDescent="0.2">
      <c r="A71" s="121" t="s">
        <v>244</v>
      </c>
      <c r="B71" s="121" t="s">
        <v>2</v>
      </c>
    </row>
    <row r="72" spans="1:2" x14ac:dyDescent="0.2">
      <c r="A72" s="121" t="s">
        <v>244</v>
      </c>
      <c r="B72" s="121" t="s">
        <v>1</v>
      </c>
    </row>
    <row r="73" spans="1:2" x14ac:dyDescent="0.2">
      <c r="A73" s="121" t="s">
        <v>244</v>
      </c>
      <c r="B73" s="122" t="s">
        <v>0</v>
      </c>
    </row>
    <row r="74" spans="1:2" x14ac:dyDescent="0.2">
      <c r="A74" s="69" t="s">
        <v>245</v>
      </c>
      <c r="B74" s="68" t="s">
        <v>7</v>
      </c>
    </row>
    <row r="75" spans="1:2" x14ac:dyDescent="0.2">
      <c r="A75" s="69" t="s">
        <v>245</v>
      </c>
      <c r="B75" s="69" t="s">
        <v>6</v>
      </c>
    </row>
    <row r="76" spans="1:2" x14ac:dyDescent="0.2">
      <c r="A76" s="69" t="s">
        <v>245</v>
      </c>
      <c r="B76" s="69" t="s">
        <v>5</v>
      </c>
    </row>
    <row r="77" spans="1:2" x14ac:dyDescent="0.2">
      <c r="A77" s="69" t="s">
        <v>245</v>
      </c>
      <c r="B77" s="69" t="s">
        <v>4</v>
      </c>
    </row>
    <row r="78" spans="1:2" x14ac:dyDescent="0.2">
      <c r="A78" s="69" t="s">
        <v>245</v>
      </c>
      <c r="B78" s="69" t="s">
        <v>3</v>
      </c>
    </row>
    <row r="79" spans="1:2" x14ac:dyDescent="0.2">
      <c r="A79" s="69" t="s">
        <v>245</v>
      </c>
      <c r="B79" s="69" t="s">
        <v>2</v>
      </c>
    </row>
    <row r="80" spans="1:2" x14ac:dyDescent="0.2">
      <c r="A80" s="69" t="s">
        <v>245</v>
      </c>
      <c r="B80" s="69" t="s">
        <v>1</v>
      </c>
    </row>
    <row r="81" spans="1:2" x14ac:dyDescent="0.2">
      <c r="A81" s="69" t="s">
        <v>245</v>
      </c>
      <c r="B81" s="70" t="s">
        <v>0</v>
      </c>
    </row>
    <row r="82" spans="1:2" x14ac:dyDescent="0.2">
      <c r="A82" s="121" t="s">
        <v>246</v>
      </c>
      <c r="B82" s="120" t="s">
        <v>7</v>
      </c>
    </row>
    <row r="83" spans="1:2" x14ac:dyDescent="0.2">
      <c r="A83" s="121" t="s">
        <v>246</v>
      </c>
      <c r="B83" s="121" t="s">
        <v>6</v>
      </c>
    </row>
    <row r="84" spans="1:2" x14ac:dyDescent="0.2">
      <c r="A84" s="121" t="s">
        <v>246</v>
      </c>
      <c r="B84" s="121" t="s">
        <v>5</v>
      </c>
    </row>
    <row r="85" spans="1:2" x14ac:dyDescent="0.2">
      <c r="A85" s="121" t="s">
        <v>246</v>
      </c>
      <c r="B85" s="121" t="s">
        <v>4</v>
      </c>
    </row>
    <row r="86" spans="1:2" x14ac:dyDescent="0.2">
      <c r="A86" s="121" t="s">
        <v>246</v>
      </c>
      <c r="B86" s="121" t="s">
        <v>3</v>
      </c>
    </row>
    <row r="87" spans="1:2" x14ac:dyDescent="0.2">
      <c r="A87" s="121" t="s">
        <v>246</v>
      </c>
      <c r="B87" s="121" t="s">
        <v>2</v>
      </c>
    </row>
    <row r="88" spans="1:2" x14ac:dyDescent="0.2">
      <c r="A88" s="121" t="s">
        <v>246</v>
      </c>
      <c r="B88" s="121" t="s">
        <v>1</v>
      </c>
    </row>
    <row r="89" spans="1:2" x14ac:dyDescent="0.2">
      <c r="A89" s="121" t="s">
        <v>246</v>
      </c>
      <c r="B89" s="122" t="s">
        <v>0</v>
      </c>
    </row>
    <row r="90" spans="1:2" x14ac:dyDescent="0.2">
      <c r="A90" s="69" t="s">
        <v>247</v>
      </c>
      <c r="B90" s="68" t="s">
        <v>7</v>
      </c>
    </row>
    <row r="91" spans="1:2" x14ac:dyDescent="0.2">
      <c r="A91" s="69" t="s">
        <v>247</v>
      </c>
      <c r="B91" s="69" t="s">
        <v>6</v>
      </c>
    </row>
    <row r="92" spans="1:2" x14ac:dyDescent="0.2">
      <c r="A92" s="69" t="s">
        <v>247</v>
      </c>
      <c r="B92" s="69" t="s">
        <v>5</v>
      </c>
    </row>
    <row r="93" spans="1:2" x14ac:dyDescent="0.2">
      <c r="A93" s="69" t="s">
        <v>247</v>
      </c>
      <c r="B93" s="69" t="s">
        <v>4</v>
      </c>
    </row>
    <row r="94" spans="1:2" x14ac:dyDescent="0.2">
      <c r="A94" s="69" t="s">
        <v>247</v>
      </c>
      <c r="B94" s="69" t="s">
        <v>3</v>
      </c>
    </row>
    <row r="95" spans="1:2" x14ac:dyDescent="0.2">
      <c r="A95" s="69" t="s">
        <v>247</v>
      </c>
      <c r="B95" s="69" t="s">
        <v>2</v>
      </c>
    </row>
    <row r="96" spans="1:2" x14ac:dyDescent="0.2">
      <c r="A96" s="69" t="s">
        <v>247</v>
      </c>
      <c r="B96" s="69" t="s">
        <v>1</v>
      </c>
    </row>
    <row r="97" spans="1:2" x14ac:dyDescent="0.2">
      <c r="A97" s="69" t="s">
        <v>247</v>
      </c>
      <c r="B97" s="70" t="s">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R204"/>
  <sheetViews>
    <sheetView topLeftCell="A41" zoomScale="90" zoomScaleNormal="90" zoomScalePageLayoutView="90" workbookViewId="0">
      <selection activeCell="P47" sqref="P47:R47"/>
    </sheetView>
  </sheetViews>
  <sheetFormatPr baseColWidth="10" defaultColWidth="10.83203125" defaultRowHeight="26" x14ac:dyDescent="0.3"/>
  <cols>
    <col min="1" max="9" width="4.6640625" style="1" customWidth="1"/>
    <col min="10" max="37" width="4.6640625" style="2" customWidth="1"/>
    <col min="38" max="84" width="4.6640625" style="1" customWidth="1"/>
    <col min="85" max="16384" width="10.83203125" style="1"/>
  </cols>
  <sheetData>
    <row r="1" spans="1:53" ht="25" customHeight="1" x14ac:dyDescent="0.3">
      <c r="A1" s="2"/>
      <c r="B1" s="2"/>
      <c r="C1" s="2"/>
      <c r="D1" s="2"/>
      <c r="E1" s="2"/>
      <c r="F1" s="2"/>
      <c r="G1" s="2"/>
      <c r="H1" s="2"/>
      <c r="I1" s="2"/>
      <c r="AL1" s="2"/>
      <c r="AM1" s="2"/>
      <c r="AN1" s="2"/>
      <c r="AO1" s="2"/>
      <c r="AP1" s="2"/>
      <c r="AQ1" s="2"/>
      <c r="AR1" s="2"/>
      <c r="AS1" s="2"/>
      <c r="AT1" s="2"/>
      <c r="AU1" s="2"/>
      <c r="AV1" s="2"/>
      <c r="AW1" s="2"/>
    </row>
    <row r="2" spans="1:53" ht="25" customHeight="1" x14ac:dyDescent="0.3">
      <c r="A2" s="203" t="s">
        <v>11</v>
      </c>
      <c r="B2" s="203"/>
      <c r="C2" s="203"/>
      <c r="D2" s="203"/>
      <c r="E2" s="523" t="s">
        <v>39</v>
      </c>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c r="AN2" s="523"/>
      <c r="AO2" s="523"/>
      <c r="AP2" s="523"/>
      <c r="AQ2" s="523"/>
      <c r="AR2" s="523"/>
      <c r="AS2" s="523"/>
      <c r="AT2" s="523"/>
      <c r="AU2" s="523"/>
      <c r="AV2" s="523"/>
      <c r="AW2" s="523"/>
    </row>
    <row r="4" spans="1:53" ht="25" customHeight="1" x14ac:dyDescent="0.3">
      <c r="A4" s="7" t="s">
        <v>12</v>
      </c>
      <c r="B4" s="9"/>
      <c r="C4" s="3"/>
      <c r="D4" s="524" t="s">
        <v>40</v>
      </c>
      <c r="E4" s="524"/>
      <c r="F4" s="524"/>
      <c r="G4" s="524"/>
      <c r="H4" s="524"/>
      <c r="I4" s="524"/>
      <c r="J4" s="524"/>
      <c r="K4" s="524"/>
      <c r="L4" s="524"/>
      <c r="M4" s="524"/>
      <c r="N4" s="524"/>
      <c r="O4" s="524"/>
      <c r="P4" s="524"/>
      <c r="Q4" s="524"/>
      <c r="R4" s="524"/>
      <c r="S4" s="524"/>
      <c r="T4" s="524"/>
      <c r="U4" s="524"/>
      <c r="V4" s="524"/>
      <c r="W4" s="524"/>
      <c r="X4" s="524"/>
      <c r="Y4" s="524"/>
      <c r="Z4" s="524"/>
      <c r="AA4" s="524"/>
      <c r="AB4" s="524"/>
      <c r="AC4" s="524"/>
      <c r="AD4" s="524"/>
      <c r="AE4" s="524"/>
      <c r="AF4" s="524"/>
      <c r="AG4" s="524"/>
      <c r="AH4" s="524"/>
      <c r="AI4" s="524"/>
      <c r="AJ4" s="524"/>
      <c r="AK4" s="524"/>
      <c r="AL4" s="524"/>
      <c r="AM4" s="524"/>
      <c r="AN4" s="524"/>
      <c r="AO4" s="524"/>
      <c r="AP4" s="524"/>
      <c r="AQ4" s="524"/>
      <c r="AR4" s="524"/>
      <c r="AS4" s="524"/>
      <c r="AT4" s="524"/>
      <c r="AU4" s="524"/>
      <c r="AV4" s="524"/>
      <c r="AW4" s="524"/>
    </row>
    <row r="5" spans="1:53" ht="25" customHeight="1" x14ac:dyDescent="0.3">
      <c r="A5" s="7"/>
      <c r="B5" s="9"/>
      <c r="D5" s="524"/>
      <c r="E5" s="524"/>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4"/>
      <c r="AI5" s="524"/>
      <c r="AJ5" s="524"/>
      <c r="AK5" s="524"/>
      <c r="AL5" s="524"/>
      <c r="AM5" s="524"/>
      <c r="AN5" s="524"/>
      <c r="AO5" s="524"/>
      <c r="AP5" s="524"/>
      <c r="AQ5" s="524"/>
      <c r="AR5" s="524"/>
      <c r="AS5" s="524"/>
      <c r="AT5" s="524"/>
      <c r="AU5" s="524"/>
      <c r="AV5" s="524"/>
      <c r="AW5" s="524"/>
    </row>
    <row r="6" spans="1:53" ht="25" customHeight="1" x14ac:dyDescent="0.3">
      <c r="A6" s="7"/>
      <c r="D6" s="524"/>
      <c r="E6" s="524"/>
      <c r="F6" s="524"/>
      <c r="G6" s="524"/>
      <c r="H6" s="524"/>
      <c r="I6" s="524"/>
      <c r="J6" s="524"/>
      <c r="K6" s="524"/>
      <c r="L6" s="524"/>
      <c r="M6" s="524"/>
      <c r="N6" s="524"/>
      <c r="O6" s="524"/>
      <c r="P6" s="524"/>
      <c r="Q6" s="524"/>
      <c r="R6" s="524"/>
      <c r="S6" s="524"/>
      <c r="T6" s="524"/>
      <c r="U6" s="524"/>
      <c r="V6" s="524"/>
      <c r="W6" s="524"/>
      <c r="X6" s="524"/>
      <c r="Y6" s="524"/>
      <c r="Z6" s="524"/>
      <c r="AA6" s="524"/>
      <c r="AB6" s="524"/>
      <c r="AC6" s="524"/>
      <c r="AD6" s="524"/>
      <c r="AE6" s="524"/>
      <c r="AF6" s="524"/>
      <c r="AG6" s="524"/>
      <c r="AH6" s="524"/>
      <c r="AI6" s="524"/>
      <c r="AJ6" s="524"/>
      <c r="AK6" s="524"/>
      <c r="AL6" s="524"/>
      <c r="AM6" s="524"/>
      <c r="AN6" s="524"/>
      <c r="AO6" s="524"/>
      <c r="AP6" s="524"/>
      <c r="AQ6" s="524"/>
      <c r="AR6" s="524"/>
      <c r="AS6" s="524"/>
      <c r="AT6" s="524"/>
      <c r="AU6" s="524"/>
      <c r="AV6" s="524"/>
      <c r="AW6" s="524"/>
    </row>
    <row r="7" spans="1:53" ht="25" customHeight="1" x14ac:dyDescent="0.3">
      <c r="C7" s="19"/>
      <c r="D7" s="524"/>
      <c r="E7" s="524"/>
      <c r="F7" s="524"/>
      <c r="G7" s="524"/>
      <c r="H7" s="524"/>
      <c r="I7" s="524"/>
      <c r="J7" s="524"/>
      <c r="K7" s="524"/>
      <c r="L7" s="524"/>
      <c r="M7" s="524"/>
      <c r="N7" s="524"/>
      <c r="O7" s="524"/>
      <c r="P7" s="524"/>
      <c r="Q7" s="524"/>
      <c r="R7" s="524"/>
      <c r="S7" s="524"/>
      <c r="T7" s="524"/>
      <c r="U7" s="524"/>
      <c r="V7" s="524"/>
      <c r="W7" s="524"/>
      <c r="X7" s="524"/>
      <c r="Y7" s="524"/>
      <c r="Z7" s="524"/>
      <c r="AA7" s="524"/>
      <c r="AB7" s="524"/>
      <c r="AC7" s="524"/>
      <c r="AD7" s="524"/>
      <c r="AE7" s="524"/>
      <c r="AF7" s="524"/>
      <c r="AG7" s="524"/>
      <c r="AH7" s="524"/>
      <c r="AI7" s="524"/>
      <c r="AJ7" s="524"/>
      <c r="AK7" s="524"/>
      <c r="AL7" s="524"/>
      <c r="AM7" s="524"/>
      <c r="AN7" s="524"/>
      <c r="AO7" s="524"/>
      <c r="AP7" s="524"/>
      <c r="AQ7" s="524"/>
      <c r="AR7" s="524"/>
      <c r="AS7" s="524"/>
      <c r="AT7" s="524"/>
      <c r="AU7" s="524"/>
      <c r="AV7" s="524"/>
      <c r="AW7" s="524"/>
    </row>
    <row r="8" spans="1:53" ht="25" customHeight="1" x14ac:dyDescent="0.3">
      <c r="A8" s="7"/>
      <c r="B8" s="9"/>
      <c r="D8" s="524"/>
      <c r="E8" s="524"/>
      <c r="F8" s="524"/>
      <c r="G8" s="524"/>
      <c r="H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524"/>
      <c r="AP8" s="524"/>
      <c r="AQ8" s="524"/>
      <c r="AR8" s="524"/>
      <c r="AS8" s="524"/>
      <c r="AT8" s="524"/>
      <c r="AU8" s="524"/>
      <c r="AV8" s="524"/>
      <c r="AW8" s="524"/>
    </row>
    <row r="9" spans="1:53" ht="25" customHeight="1" x14ac:dyDescent="0.3">
      <c r="A9" s="8"/>
      <c r="B9" s="6"/>
      <c r="C9" s="6"/>
      <c r="D9" s="524"/>
      <c r="E9" s="524"/>
      <c r="F9" s="524"/>
      <c r="G9" s="524"/>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524"/>
      <c r="AN9" s="524"/>
      <c r="AO9" s="524"/>
      <c r="AP9" s="524"/>
      <c r="AQ9" s="524"/>
      <c r="AR9" s="524"/>
      <c r="AS9" s="524"/>
      <c r="AT9" s="524"/>
      <c r="AU9" s="524"/>
      <c r="AV9" s="524"/>
      <c r="AW9" s="524"/>
    </row>
    <row r="10" spans="1:53" ht="25" customHeight="1" x14ac:dyDescent="0.3">
      <c r="A10" s="8"/>
      <c r="B10" s="6"/>
      <c r="C10" s="6"/>
      <c r="D10" s="524"/>
      <c r="E10" s="524"/>
      <c r="F10" s="524"/>
      <c r="G10" s="524"/>
      <c r="H10" s="524"/>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c r="AG10" s="524"/>
      <c r="AH10" s="524"/>
      <c r="AI10" s="524"/>
      <c r="AJ10" s="524"/>
      <c r="AK10" s="524"/>
      <c r="AL10" s="524"/>
      <c r="AM10" s="524"/>
      <c r="AN10" s="524"/>
      <c r="AO10" s="524"/>
      <c r="AP10" s="524"/>
      <c r="AQ10" s="524"/>
      <c r="AR10" s="524"/>
      <c r="AS10" s="524"/>
      <c r="AT10" s="524"/>
      <c r="AU10" s="524"/>
      <c r="AV10" s="524"/>
      <c r="AW10" s="524"/>
    </row>
    <row r="11" spans="1:53" ht="25" customHeight="1" x14ac:dyDescent="0.3">
      <c r="A11" s="8"/>
      <c r="B11" s="6"/>
      <c r="C11" s="6"/>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c r="AJ11" s="524"/>
      <c r="AK11" s="524"/>
      <c r="AL11" s="524"/>
      <c r="AM11" s="524"/>
      <c r="AN11" s="524"/>
      <c r="AO11" s="524"/>
      <c r="AP11" s="524"/>
      <c r="AQ11" s="524"/>
      <c r="AR11" s="524"/>
      <c r="AS11" s="524"/>
      <c r="AT11" s="524"/>
      <c r="AU11" s="524"/>
      <c r="AV11" s="524"/>
      <c r="AW11" s="524"/>
    </row>
    <row r="12" spans="1:53" ht="25" customHeight="1" thickBot="1" x14ac:dyDescent="0.35">
      <c r="D12" s="525"/>
      <c r="E12" s="525"/>
      <c r="F12" s="525"/>
      <c r="G12" s="525"/>
      <c r="H12" s="525"/>
      <c r="I12" s="525"/>
      <c r="J12" s="525"/>
      <c r="K12" s="525"/>
      <c r="L12" s="525"/>
      <c r="M12" s="525"/>
      <c r="N12" s="525"/>
      <c r="O12" s="525"/>
      <c r="P12" s="525"/>
      <c r="Q12" s="525"/>
      <c r="R12" s="525"/>
      <c r="S12" s="525"/>
      <c r="T12" s="525"/>
      <c r="U12" s="525"/>
      <c r="V12" s="525"/>
      <c r="W12" s="525"/>
      <c r="X12" s="525"/>
      <c r="Y12" s="525"/>
      <c r="Z12" s="525"/>
      <c r="AA12" s="525"/>
      <c r="AB12" s="525"/>
      <c r="AC12" s="525"/>
      <c r="AD12" s="525"/>
      <c r="AE12" s="525"/>
      <c r="AF12" s="525"/>
      <c r="AG12" s="525"/>
      <c r="AH12" s="525"/>
      <c r="AI12" s="525"/>
      <c r="AJ12" s="525"/>
      <c r="AK12" s="525"/>
      <c r="AL12" s="525"/>
      <c r="AM12" s="525"/>
      <c r="AN12" s="525"/>
      <c r="AO12" s="525"/>
      <c r="AP12" s="525"/>
      <c r="AQ12" s="525"/>
      <c r="AR12" s="525"/>
      <c r="AS12" s="525"/>
      <c r="AT12" s="525"/>
      <c r="AU12" s="525"/>
      <c r="AV12" s="525"/>
      <c r="AW12" s="525"/>
    </row>
    <row r="13" spans="1:53" ht="25" customHeight="1" thickBot="1" x14ac:dyDescent="0.35">
      <c r="A13" s="269" t="s">
        <v>41</v>
      </c>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1"/>
      <c r="AX13" s="257" t="s">
        <v>42</v>
      </c>
      <c r="AY13" s="258"/>
      <c r="AZ13" s="259"/>
    </row>
    <row r="14" spans="1:53" s="7" customFormat="1" ht="25" customHeight="1" thickBot="1" x14ac:dyDescent="0.35">
      <c r="A14" s="18"/>
      <c r="B14" s="526">
        <v>1</v>
      </c>
      <c r="C14" s="521"/>
      <c r="D14" s="521" t="s">
        <v>26</v>
      </c>
      <c r="E14" s="521"/>
      <c r="F14" s="253">
        <v>2</v>
      </c>
      <c r="G14" s="253"/>
      <c r="H14" s="253" t="s">
        <v>26</v>
      </c>
      <c r="I14" s="253"/>
      <c r="J14" s="521">
        <v>3</v>
      </c>
      <c r="K14" s="521"/>
      <c r="L14" s="521" t="s">
        <v>26</v>
      </c>
      <c r="M14" s="521"/>
      <c r="N14" s="253">
        <v>4</v>
      </c>
      <c r="O14" s="253"/>
      <c r="P14" s="253" t="s">
        <v>26</v>
      </c>
      <c r="Q14" s="253"/>
      <c r="R14" s="521">
        <v>5</v>
      </c>
      <c r="S14" s="521"/>
      <c r="T14" s="521" t="s">
        <v>26</v>
      </c>
      <c r="U14" s="521"/>
      <c r="V14" s="253">
        <v>6</v>
      </c>
      <c r="W14" s="253"/>
      <c r="X14" s="253" t="s">
        <v>26</v>
      </c>
      <c r="Y14" s="253"/>
      <c r="Z14" s="521">
        <v>7</v>
      </c>
      <c r="AA14" s="521"/>
      <c r="AB14" s="521" t="s">
        <v>26</v>
      </c>
      <c r="AC14" s="521"/>
      <c r="AD14" s="253">
        <v>8</v>
      </c>
      <c r="AE14" s="253"/>
      <c r="AF14" s="253" t="s">
        <v>26</v>
      </c>
      <c r="AG14" s="253"/>
      <c r="AH14" s="521">
        <v>9</v>
      </c>
      <c r="AI14" s="521"/>
      <c r="AJ14" s="521" t="s">
        <v>26</v>
      </c>
      <c r="AK14" s="521"/>
      <c r="AL14" s="253">
        <v>10</v>
      </c>
      <c r="AM14" s="253"/>
      <c r="AN14" s="253" t="s">
        <v>26</v>
      </c>
      <c r="AO14" s="253"/>
      <c r="AP14" s="521">
        <v>11</v>
      </c>
      <c r="AQ14" s="521"/>
      <c r="AR14" s="521" t="s">
        <v>26</v>
      </c>
      <c r="AS14" s="521"/>
      <c r="AT14" s="253">
        <v>12</v>
      </c>
      <c r="AU14" s="253"/>
      <c r="AV14" s="253" t="s">
        <v>26</v>
      </c>
      <c r="AW14" s="263"/>
      <c r="AX14" s="260"/>
      <c r="AY14" s="261"/>
      <c r="AZ14" s="262"/>
      <c r="BA14" s="21"/>
    </row>
    <row r="15" spans="1:53" ht="25" customHeight="1" thickBot="1" x14ac:dyDescent="0.35">
      <c r="A15" s="15" t="s">
        <v>7</v>
      </c>
      <c r="B15" s="522" t="str">
        <f>'3_Sample_Order_post_digest'!D22</f>
        <v>Ae-B-1</v>
      </c>
      <c r="C15" s="252"/>
      <c r="D15" s="246">
        <f>'3_Sample_Order_post_digest'!E22</f>
        <v>8.5</v>
      </c>
      <c r="E15" s="247"/>
      <c r="F15" s="522" t="str">
        <f>'3_Sample_Order_post_digest'!D91</f>
        <v>pa5-16</v>
      </c>
      <c r="G15" s="249"/>
      <c r="H15" s="246">
        <f>'3_Sample_Order_post_digest'!E91</f>
        <v>2.4166666666666665</v>
      </c>
      <c r="I15" s="246"/>
      <c r="J15" s="522" t="str">
        <f>'3_Sample_Order_post_digest'!D39</f>
        <v>pa7-15</v>
      </c>
      <c r="K15" s="249"/>
      <c r="L15" s="246">
        <f>'3_Sample_Order_post_digest'!E39</f>
        <v>5.4416666666666673</v>
      </c>
      <c r="M15" s="246"/>
      <c r="N15" s="522" t="str">
        <f>'3_Sample_Order_post_digest'!D28</f>
        <v>pa9-15</v>
      </c>
      <c r="O15" s="249"/>
      <c r="P15" s="246">
        <f>'3_Sample_Order_post_digest'!E28</f>
        <v>8.75</v>
      </c>
      <c r="Q15" s="246"/>
      <c r="R15" s="522" t="str">
        <f>'3_Sample_Order_post_digest'!D10</f>
        <v>Ae-G-1</v>
      </c>
      <c r="S15" s="249"/>
      <c r="T15" s="246">
        <f>'3_Sample_Order_post_digest'!E10</f>
        <v>13.166666666666668</v>
      </c>
      <c r="U15" s="246"/>
      <c r="V15" s="522" t="str">
        <f>'3_Sample_Order_post_digest'!D15</f>
        <v>Ae-G-3</v>
      </c>
      <c r="W15" s="249"/>
      <c r="X15" s="246">
        <f>'3_Sample_Order_post_digest'!E15</f>
        <v>12.5</v>
      </c>
      <c r="Y15" s="246"/>
      <c r="Z15" s="522" t="str">
        <f>'3_Sample_Order_post_digest'!D64</f>
        <v>EPI-60</v>
      </c>
      <c r="AA15" s="249"/>
      <c r="AB15" s="246">
        <f>'3_Sample_Order_post_digest'!E64</f>
        <v>5.65</v>
      </c>
      <c r="AC15" s="246"/>
      <c r="AD15" s="522" t="str">
        <f>'3_Sample_Order_post_digest'!D58</f>
        <v>pa1-16</v>
      </c>
      <c r="AE15" s="249"/>
      <c r="AF15" s="246">
        <f>'3_Sample_Order_post_digest'!E58</f>
        <v>4.95</v>
      </c>
      <c r="AG15" s="246"/>
      <c r="AH15" s="522" t="str">
        <f>'3_Sample_Order_post_digest'!D89</f>
        <v>EPI-35</v>
      </c>
      <c r="AI15" s="249"/>
      <c r="AJ15" s="246">
        <f>'3_Sample_Order_post_digest'!E89</f>
        <v>3.1750000000000003</v>
      </c>
      <c r="AK15" s="246"/>
      <c r="AL15" s="522" t="str">
        <f>'3_Sample_Order_post_digest'!D97</f>
        <v>pa12-15</v>
      </c>
      <c r="AM15" s="249"/>
      <c r="AN15" s="246">
        <f>'3_Sample_Order_post_digest'!E97</f>
        <v>1.4083333333333334</v>
      </c>
      <c r="AO15" s="246"/>
      <c r="AP15" s="522" t="str">
        <f>'3_Sample_Order_post_digest'!D87</f>
        <v>pa17-16</v>
      </c>
      <c r="AQ15" s="249"/>
      <c r="AR15" s="246">
        <f>'3_Sample_Order_post_digest'!E87</f>
        <v>3.2166666666666668</v>
      </c>
      <c r="AS15" s="246"/>
      <c r="AT15" s="522" t="str">
        <f>'3_Sample_Order_post_digest'!D77</f>
        <v>pa2-16</v>
      </c>
      <c r="AU15" s="249"/>
      <c r="AV15" s="246">
        <f>'3_Sample_Order_post_digest'!E77</f>
        <v>3.666666666666667</v>
      </c>
      <c r="AW15" s="246"/>
      <c r="AX15" s="309" t="s">
        <v>47</v>
      </c>
      <c r="AY15" s="250"/>
      <c r="AZ15" s="251"/>
    </row>
    <row r="16" spans="1:53" ht="25" customHeight="1" thickBot="1" x14ac:dyDescent="0.35">
      <c r="A16" s="15" t="s">
        <v>6</v>
      </c>
      <c r="B16" s="218" t="str">
        <f>'3_Sample_Order_post_digest'!D23</f>
        <v>Ae-B-1</v>
      </c>
      <c r="C16" s="219"/>
      <c r="D16" s="217">
        <f>'3_Sample_Order_post_digest'!E23</f>
        <v>8.2916666666666661</v>
      </c>
      <c r="E16" s="245"/>
      <c r="F16" s="218" t="str">
        <f>'3_Sample_Order_post_digest'!D50</f>
        <v>pa5h-16</v>
      </c>
      <c r="G16" s="219"/>
      <c r="H16" s="217">
        <f>'3_Sample_Order_post_digest'!E50</f>
        <v>5.7</v>
      </c>
      <c r="I16" s="217"/>
      <c r="J16" s="218" t="str">
        <f>'3_Sample_Order_post_digest'!D84</f>
        <v>pa7-16</v>
      </c>
      <c r="K16" s="219"/>
      <c r="L16" s="217">
        <f>'3_Sample_Order_post_digest'!E84</f>
        <v>4.375</v>
      </c>
      <c r="M16" s="217"/>
      <c r="N16" s="218" t="str">
        <f>'3_Sample_Order_post_digest'!D29</f>
        <v>pa9-15</v>
      </c>
      <c r="O16" s="219"/>
      <c r="P16" s="217">
        <f>'3_Sample_Order_post_digest'!E29</f>
        <v>6.6833333333333336</v>
      </c>
      <c r="Q16" s="217"/>
      <c r="R16" s="218" t="str">
        <f>'3_Sample_Order_post_digest'!D66</f>
        <v>pa7h-16</v>
      </c>
      <c r="S16" s="219"/>
      <c r="T16" s="217">
        <f>'3_Sample_Order_post_digest'!E66</f>
        <v>5.3166666666666664</v>
      </c>
      <c r="U16" s="217"/>
      <c r="V16" s="218" t="str">
        <f>'3_Sample_Order_post_digest'!D68</f>
        <v>EPI-30</v>
      </c>
      <c r="W16" s="219"/>
      <c r="X16" s="217">
        <f>'3_Sample_Order_post_digest'!E68</f>
        <v>4.9833333333333343</v>
      </c>
      <c r="Y16" s="217"/>
      <c r="Z16" s="218" t="str">
        <f>'3_Sample_Order_post_digest'!D6</f>
        <v>EPI-66</v>
      </c>
      <c r="AA16" s="219"/>
      <c r="AB16" s="217">
        <f>'3_Sample_Order_post_digest'!E6</f>
        <v>14.416666666666668</v>
      </c>
      <c r="AC16" s="217"/>
      <c r="AD16" s="218" t="str">
        <f>'3_Sample_Order_post_digest'!D59</f>
        <v>pa1-16</v>
      </c>
      <c r="AE16" s="219"/>
      <c r="AF16" s="217">
        <f>'3_Sample_Order_post_digest'!E59</f>
        <v>4.7833333333333341</v>
      </c>
      <c r="AG16" s="217"/>
      <c r="AH16" s="218" t="str">
        <f>'3_Sample_Order_post_digest'!D3</f>
        <v>pa11-15</v>
      </c>
      <c r="AI16" s="219"/>
      <c r="AJ16" s="217">
        <f>'3_Sample_Order_post_digest'!E3</f>
        <v>39.166666666666671</v>
      </c>
      <c r="AK16" s="217"/>
      <c r="AL16" s="218" t="str">
        <f>'3_Sample_Order_post_digest'!D7</f>
        <v>EPI-66</v>
      </c>
      <c r="AM16" s="219"/>
      <c r="AN16" s="217">
        <f>'3_Sample_Order_post_digest'!E7</f>
        <v>12.833333333333334</v>
      </c>
      <c r="AO16" s="217"/>
      <c r="AP16" s="218" t="str">
        <f>'3_Sample_Order_post_digest'!D32</f>
        <v>pa18-15</v>
      </c>
      <c r="AQ16" s="219"/>
      <c r="AR16" s="217">
        <f>'3_Sample_Order_post_digest'!E32</f>
        <v>7.7416666666666663</v>
      </c>
      <c r="AS16" s="217"/>
      <c r="AT16" s="218" t="str">
        <f>'3_Sample_Order_post_digest'!D20</f>
        <v>pa3-15</v>
      </c>
      <c r="AU16" s="219"/>
      <c r="AV16" s="217">
        <f>'3_Sample_Order_post_digest'!E20</f>
        <v>10.083333333333334</v>
      </c>
      <c r="AW16" s="217"/>
      <c r="AX16" s="313" t="s">
        <v>50</v>
      </c>
      <c r="AY16" s="243"/>
      <c r="AZ16" s="244"/>
    </row>
    <row r="17" spans="1:52" ht="25" customHeight="1" thickBot="1" x14ac:dyDescent="0.35">
      <c r="A17" s="15" t="s">
        <v>5</v>
      </c>
      <c r="B17" s="211" t="str">
        <f>'3_Sample_Order_post_digest'!D8</f>
        <v>Ae-B-2</v>
      </c>
      <c r="C17" s="212"/>
      <c r="D17" s="210">
        <f>'3_Sample_Order_post_digest'!E8</f>
        <v>13.666666666666666</v>
      </c>
      <c r="E17" s="238"/>
      <c r="F17" s="211" t="str">
        <f>'3_Sample_Order_post_digest'!D51</f>
        <v>pa5h-16</v>
      </c>
      <c r="G17" s="212"/>
      <c r="H17" s="210">
        <f>'3_Sample_Order_post_digest'!E51</f>
        <v>4.0750000000000002</v>
      </c>
      <c r="I17" s="210"/>
      <c r="J17" s="211" t="str">
        <f>'3_Sample_Order_post_digest'!D85</f>
        <v>pa7-16</v>
      </c>
      <c r="K17" s="212"/>
      <c r="L17" s="210">
        <f>'3_Sample_Order_post_digest'!E85</f>
        <v>2.9750000000000001</v>
      </c>
      <c r="M17" s="210"/>
      <c r="N17" s="211" t="str">
        <f>'3_Sample_Order_post_digest'!D78</f>
        <v>pa9-16</v>
      </c>
      <c r="O17" s="212"/>
      <c r="P17" s="210">
        <f>'3_Sample_Order_post_digest'!E78</f>
        <v>4.2333333333333334</v>
      </c>
      <c r="Q17" s="210"/>
      <c r="R17" s="211" t="str">
        <f>'3_Sample_Order_post_digest'!D11</f>
        <v>Ae-G-1</v>
      </c>
      <c r="S17" s="212"/>
      <c r="T17" s="210">
        <f>'3_Sample_Order_post_digest'!E11</f>
        <v>11.083333333333334</v>
      </c>
      <c r="U17" s="210"/>
      <c r="V17" s="211" t="str">
        <f>'3_Sample_Order_post_digest'!D31</f>
        <v>EPI-3</v>
      </c>
      <c r="W17" s="212"/>
      <c r="X17" s="210">
        <f>'3_Sample_Order_post_digest'!E31</f>
        <v>5.6333333333333337</v>
      </c>
      <c r="Y17" s="210"/>
      <c r="Z17" s="211" t="str">
        <f>'3_Sample_Order_post_digest'!D27</f>
        <v>EPI-4</v>
      </c>
      <c r="AA17" s="212"/>
      <c r="AB17" s="210">
        <f>'3_Sample_Order_post_digest'!E27</f>
        <v>7.5166666666666666</v>
      </c>
      <c r="AC17" s="210"/>
      <c r="AD17" s="211" t="str">
        <f>'3_Sample_Order_post_digest'!D40</f>
        <v>pa10-15</v>
      </c>
      <c r="AE17" s="212"/>
      <c r="AF17" s="210">
        <f>'3_Sample_Order_post_digest'!E40</f>
        <v>7.0083333333333337</v>
      </c>
      <c r="AG17" s="210"/>
      <c r="AH17" s="211" t="str">
        <f>'3_Sample_Order_post_digest'!D80</f>
        <v>pa11-16</v>
      </c>
      <c r="AI17" s="212"/>
      <c r="AJ17" s="210">
        <f>'3_Sample_Order_post_digest'!E80</f>
        <v>4.25</v>
      </c>
      <c r="AK17" s="210"/>
      <c r="AL17" s="211" t="str">
        <f>'3_Sample_Order_post_digest'!D55</f>
        <v>EPI-34</v>
      </c>
      <c r="AM17" s="212"/>
      <c r="AN17" s="210">
        <f>'3_Sample_Order_post_digest'!E55</f>
        <v>5.3166666666666664</v>
      </c>
      <c r="AO17" s="210"/>
      <c r="AP17" s="211" t="str">
        <f>'3_Sample_Order_post_digest'!D33</f>
        <v>pa18-15</v>
      </c>
      <c r="AQ17" s="212"/>
      <c r="AR17" s="210">
        <f>'3_Sample_Order_post_digest'!E33</f>
        <v>7.2000000000000011</v>
      </c>
      <c r="AS17" s="210"/>
      <c r="AT17" s="211" t="str">
        <f>'3_Sample_Order_post_digest'!D21</f>
        <v>pa3-15</v>
      </c>
      <c r="AU17" s="212"/>
      <c r="AV17" s="210">
        <f>'3_Sample_Order_post_digest'!E21</f>
        <v>6.0750000000000002</v>
      </c>
      <c r="AW17" s="210"/>
      <c r="AX17" s="307" t="s">
        <v>43</v>
      </c>
      <c r="AY17" s="241"/>
      <c r="AZ17" s="242"/>
    </row>
    <row r="18" spans="1:52" ht="25" customHeight="1" thickBot="1" x14ac:dyDescent="0.35">
      <c r="A18" s="15" t="s">
        <v>4</v>
      </c>
      <c r="B18" s="207" t="str">
        <f>'3_Sample_Order_post_digest'!D9</f>
        <v>Ae-B-2</v>
      </c>
      <c r="C18" s="208"/>
      <c r="D18" s="209">
        <f>'3_Sample_Order_post_digest'!E9</f>
        <v>12.25</v>
      </c>
      <c r="E18" s="231"/>
      <c r="F18" s="207" t="str">
        <f>'3_Sample_Order_post_digest'!D18</f>
        <v>pa6-15</v>
      </c>
      <c r="G18" s="208"/>
      <c r="H18" s="209">
        <f>'3_Sample_Order_post_digest'!E18</f>
        <v>10.583333333333334</v>
      </c>
      <c r="I18" s="209"/>
      <c r="J18" s="207" t="str">
        <f>'3_Sample_Order_post_digest'!D67</f>
        <v>pa7h-16</v>
      </c>
      <c r="K18" s="208"/>
      <c r="L18" s="209">
        <f>'3_Sample_Order_post_digest'!E67</f>
        <v>4.0583333333333336</v>
      </c>
      <c r="M18" s="209"/>
      <c r="N18" s="207" t="str">
        <f>'3_Sample_Order_post_digest'!D79</f>
        <v>pa9-16</v>
      </c>
      <c r="O18" s="208"/>
      <c r="P18" s="209">
        <f>'3_Sample_Order_post_digest'!E79</f>
        <v>3.9083333333333337</v>
      </c>
      <c r="Q18" s="209"/>
      <c r="R18" s="207" t="str">
        <f>'3_Sample_Order_post_digest'!D82</f>
        <v>EPI-29</v>
      </c>
      <c r="S18" s="208"/>
      <c r="T18" s="209">
        <f>'3_Sample_Order_post_digest'!E82</f>
        <v>4.8916666666666666</v>
      </c>
      <c r="U18" s="209"/>
      <c r="V18" s="207" t="str">
        <f>'3_Sample_Order_post_digest'!D62</f>
        <v>EPI-32</v>
      </c>
      <c r="W18" s="208"/>
      <c r="X18" s="209">
        <f>'3_Sample_Order_post_digest'!E62</f>
        <v>5.5333333333333332</v>
      </c>
      <c r="Y18" s="209"/>
      <c r="Z18" s="207" t="str">
        <f>'3_Sample_Order_post_digest'!D34</f>
        <v>pa-bl-1</v>
      </c>
      <c r="AA18" s="208"/>
      <c r="AB18" s="209">
        <f>'3_Sample_Order_post_digest'!E34</f>
        <v>7.0583333333333345</v>
      </c>
      <c r="AC18" s="209"/>
      <c r="AD18" s="207" t="str">
        <f>'3_Sample_Order_post_digest'!D69</f>
        <v>EPI-30</v>
      </c>
      <c r="AE18" s="208"/>
      <c r="AF18" s="209">
        <f>'3_Sample_Order_post_digest'!E69</f>
        <v>3.8083333333333336</v>
      </c>
      <c r="AG18" s="209"/>
      <c r="AH18" s="207" t="str">
        <f>'3_Sample_Order_post_digest'!D63</f>
        <v>EPI-32</v>
      </c>
      <c r="AI18" s="208"/>
      <c r="AJ18" s="209">
        <f>'3_Sample_Order_post_digest'!E63</f>
        <v>4</v>
      </c>
      <c r="AK18" s="209"/>
      <c r="AL18" s="207" t="str">
        <f>'3_Sample_Order_post_digest'!D74</f>
        <v>pa12-16</v>
      </c>
      <c r="AM18" s="208"/>
      <c r="AN18" s="209">
        <f>'3_Sample_Order_post_digest'!E74</f>
        <v>4.3666666666666671</v>
      </c>
      <c r="AO18" s="209"/>
      <c r="AP18" s="207" t="str">
        <f>'3_Sample_Order_post_digest'!D95</f>
        <v>EPI-33</v>
      </c>
      <c r="AQ18" s="208"/>
      <c r="AR18" s="209">
        <f>'3_Sample_Order_post_digest'!E95</f>
        <v>2.2416666666666667</v>
      </c>
      <c r="AS18" s="209"/>
      <c r="AT18" s="207" t="str">
        <f>'3_Sample_Order_post_digest'!D92</f>
        <v>pa3-16</v>
      </c>
      <c r="AU18" s="208"/>
      <c r="AV18" s="209">
        <f>'3_Sample_Order_post_digest'!E92</f>
        <v>3.4750000000000001</v>
      </c>
      <c r="AW18" s="209"/>
      <c r="AX18" s="308" t="s">
        <v>44</v>
      </c>
      <c r="AY18" s="239"/>
      <c r="AZ18" s="240"/>
    </row>
    <row r="19" spans="1:52" ht="25" customHeight="1" thickBot="1" x14ac:dyDescent="0.35">
      <c r="A19" s="15" t="s">
        <v>3</v>
      </c>
      <c r="B19" s="213" t="str">
        <f>'3_Sample_Order_post_digest'!D24</f>
        <v>Ae-B-3</v>
      </c>
      <c r="C19" s="214"/>
      <c r="D19" s="215">
        <f>'3_Sample_Order_post_digest'!E24</f>
        <v>8.2916666666666661</v>
      </c>
      <c r="E19" s="216"/>
      <c r="F19" s="213" t="str">
        <f>'3_Sample_Order_post_digest'!D19</f>
        <v>pa6-15</v>
      </c>
      <c r="G19" s="214"/>
      <c r="H19" s="215">
        <f>'3_Sample_Order_post_digest'!E19</f>
        <v>6.95</v>
      </c>
      <c r="I19" s="215"/>
      <c r="J19" s="213" t="str">
        <f>'3_Sample_Order_post_digest'!D46</f>
        <v>pa8-15</v>
      </c>
      <c r="K19" s="214"/>
      <c r="L19" s="215">
        <f>'3_Sample_Order_post_digest'!E46</f>
        <v>9.8333333333333339</v>
      </c>
      <c r="M19" s="215"/>
      <c r="N19" s="213" t="str">
        <f>'3_Sample_Order_post_digest'!D52</f>
        <v>pp-bl-1</v>
      </c>
      <c r="O19" s="214"/>
      <c r="P19" s="215">
        <f>'3_Sample_Order_post_digest'!E52</f>
        <v>5.8250000000000002</v>
      </c>
      <c r="Q19" s="215"/>
      <c r="R19" s="213" t="str">
        <f>'3_Sample_Order_post_digest'!D30</f>
        <v>EPI-3</v>
      </c>
      <c r="S19" s="214"/>
      <c r="T19" s="215">
        <f>'3_Sample_Order_post_digest'!E30</f>
        <v>8.3333333333333339</v>
      </c>
      <c r="U19" s="215"/>
      <c r="V19" s="213" t="str">
        <f>'3_Sample_Order_post_digest'!D94</f>
        <v>EPI-33</v>
      </c>
      <c r="W19" s="214"/>
      <c r="X19" s="215">
        <f>'3_Sample_Order_post_digest'!E94</f>
        <v>2.8250000000000002</v>
      </c>
      <c r="Y19" s="215"/>
      <c r="Z19" s="213" t="str">
        <f>'3_Sample_Order_post_digest'!D35</f>
        <v>pa-bl-1</v>
      </c>
      <c r="AA19" s="214"/>
      <c r="AB19" s="215">
        <f>'3_Sample_Order_post_digest'!E35</f>
        <v>5.95</v>
      </c>
      <c r="AC19" s="215"/>
      <c r="AD19" s="213" t="str">
        <f>'3_Sample_Order_post_digest'!D41</f>
        <v>pa10-15</v>
      </c>
      <c r="AE19" s="214"/>
      <c r="AF19" s="215">
        <f>'3_Sample_Order_post_digest'!E41</f>
        <v>3.9416666666666673</v>
      </c>
      <c r="AG19" s="215"/>
      <c r="AH19" s="213" t="str">
        <f>'3_Sample_Order_post_digest'!D81</f>
        <v>pa11-16</v>
      </c>
      <c r="AI19" s="214"/>
      <c r="AJ19" s="215">
        <f>'3_Sample_Order_post_digest'!E81</f>
        <v>3.6416666666666671</v>
      </c>
      <c r="AK19" s="215"/>
      <c r="AL19" s="213" t="str">
        <f>'3_Sample_Order_post_digest'!D75</f>
        <v>pa12-16</v>
      </c>
      <c r="AM19" s="214"/>
      <c r="AN19" s="215">
        <f>'3_Sample_Order_post_digest'!E75</f>
        <v>3.7833333333333337</v>
      </c>
      <c r="AO19" s="215"/>
      <c r="AP19" s="213" t="str">
        <f>'3_Sample_Order_post_digest'!D43</f>
        <v>pa18-16</v>
      </c>
      <c r="AQ19" s="214"/>
      <c r="AR19" s="215">
        <f>'3_Sample_Order_post_digest'!E43</f>
        <v>6.3666666666666663</v>
      </c>
      <c r="AS19" s="215"/>
      <c r="AT19" s="213" t="str">
        <f>'3_Sample_Order_post_digest'!D93</f>
        <v>pa3-16</v>
      </c>
      <c r="AU19" s="214"/>
      <c r="AV19" s="215">
        <f>'3_Sample_Order_post_digest'!E93</f>
        <v>2.8666666666666667</v>
      </c>
      <c r="AW19" s="215"/>
      <c r="AX19" s="305" t="s">
        <v>48</v>
      </c>
      <c r="AY19" s="236"/>
      <c r="AZ19" s="237"/>
    </row>
    <row r="20" spans="1:52" ht="25" customHeight="1" thickBot="1" x14ac:dyDescent="0.35">
      <c r="A20" s="15" t="s">
        <v>2</v>
      </c>
      <c r="B20" s="204" t="str">
        <f>'3_Sample_Order_post_digest'!D12</f>
        <v>Ae-G-2</v>
      </c>
      <c r="C20" s="205"/>
      <c r="D20" s="206">
        <f>'3_Sample_Order_post_digest'!E12</f>
        <v>12.25</v>
      </c>
      <c r="E20" s="230"/>
      <c r="F20" s="204" t="str">
        <f>'3_Sample_Order_post_digest'!D37</f>
        <v>pa6-16</v>
      </c>
      <c r="G20" s="205"/>
      <c r="H20" s="206">
        <f>'3_Sample_Order_post_digest'!E37</f>
        <v>7.458333333333333</v>
      </c>
      <c r="I20" s="206"/>
      <c r="J20" s="204" t="str">
        <f>'3_Sample_Order_post_digest'!D47</f>
        <v>pa8-15</v>
      </c>
      <c r="K20" s="205"/>
      <c r="L20" s="206">
        <f>'3_Sample_Order_post_digest'!E47</f>
        <v>4.9916666666666671</v>
      </c>
      <c r="M20" s="206"/>
      <c r="N20" s="204" t="str">
        <f>'3_Sample_Order_post_digest'!D53</f>
        <v>pp-bl-1</v>
      </c>
      <c r="O20" s="205"/>
      <c r="P20" s="206">
        <f>'3_Sample_Order_post_digest'!E53</f>
        <v>5.4083333333333341</v>
      </c>
      <c r="Q20" s="206"/>
      <c r="R20" s="204" t="str">
        <f>'3_Sample_Order_post_digest'!D13</f>
        <v>Ae-G-2</v>
      </c>
      <c r="S20" s="205"/>
      <c r="T20" s="206">
        <f>'3_Sample_Order_post_digest'!E13</f>
        <v>10.75</v>
      </c>
      <c r="U20" s="206"/>
      <c r="V20" s="204" t="str">
        <f>'3_Sample_Order_post_digest'!D54</f>
        <v>EPI-34</v>
      </c>
      <c r="W20" s="205"/>
      <c r="X20" s="206">
        <f>'3_Sample_Order_post_digest'!E54</f>
        <v>5.7666666666666666</v>
      </c>
      <c r="Y20" s="206"/>
      <c r="Z20" s="204" t="str">
        <f>'3_Sample_Order_post_digest'!D48</f>
        <v>pa1-15</v>
      </c>
      <c r="AA20" s="205"/>
      <c r="AB20" s="206">
        <f>'3_Sample_Order_post_digest'!E48</f>
        <v>6.833333333333333</v>
      </c>
      <c r="AC20" s="206"/>
      <c r="AD20" s="204" t="str">
        <f>'3_Sample_Order_post_digest'!D71</f>
        <v>pa10-16</v>
      </c>
      <c r="AE20" s="205"/>
      <c r="AF20" s="206">
        <f>'3_Sample_Order_post_digest'!E71</f>
        <v>5.4833333333333334</v>
      </c>
      <c r="AG20" s="206"/>
      <c r="AH20" s="204" t="str">
        <f>'3_Sample_Order_post_digest'!D60</f>
        <v>pa11h-16</v>
      </c>
      <c r="AI20" s="205"/>
      <c r="AJ20" s="206">
        <f>'3_Sample_Order_post_digest'!E60</f>
        <v>5.0166666666666666</v>
      </c>
      <c r="AK20" s="206"/>
      <c r="AL20" s="204" t="str">
        <f>'3_Sample_Order_post_digest'!D4</f>
        <v>pa17-15</v>
      </c>
      <c r="AM20" s="205"/>
      <c r="AN20" s="206">
        <f>'3_Sample_Order_post_digest'!E4</f>
        <v>22.083333333333336</v>
      </c>
      <c r="AO20" s="206"/>
      <c r="AP20" s="204" t="str">
        <f>'3_Sample_Order_post_digest'!D16</f>
        <v>pa2-15</v>
      </c>
      <c r="AQ20" s="205"/>
      <c r="AR20" s="206">
        <f>'3_Sample_Order_post_digest'!E16</f>
        <v>11.083333333333334</v>
      </c>
      <c r="AS20" s="206"/>
      <c r="AT20" s="204" t="str">
        <f>'3_Sample_Order_post_digest'!D44</f>
        <v>pa5-15</v>
      </c>
      <c r="AU20" s="205"/>
      <c r="AV20" s="206">
        <f>'3_Sample_Order_post_digest'!E44</f>
        <v>9.1666666666666679</v>
      </c>
      <c r="AW20" s="206"/>
      <c r="AX20" s="306" t="s">
        <v>46</v>
      </c>
      <c r="AY20" s="234"/>
      <c r="AZ20" s="235"/>
    </row>
    <row r="21" spans="1:52" ht="25" customHeight="1" thickBot="1" x14ac:dyDescent="0.35">
      <c r="A21" s="15" t="s">
        <v>1</v>
      </c>
      <c r="B21" s="201" t="str">
        <f>'3_Sample_Order_post_digest'!D25</f>
        <v>Ae-B-3</v>
      </c>
      <c r="C21" s="202"/>
      <c r="D21" s="200">
        <f>'3_Sample_Order_post_digest'!E25</f>
        <v>7.6333333333333337</v>
      </c>
      <c r="E21" s="220"/>
      <c r="F21" s="201" t="str">
        <f>'3_Sample_Order_post_digest'!D36</f>
        <v>pa6-16</v>
      </c>
      <c r="G21" s="202"/>
      <c r="H21" s="200">
        <f>'3_Sample_Order_post_digest'!E36</f>
        <v>6.9416666666666673</v>
      </c>
      <c r="I21" s="200"/>
      <c r="J21" s="201" t="str">
        <f>'3_Sample_Order_post_digest'!D72</f>
        <v>pa8-16</v>
      </c>
      <c r="K21" s="202"/>
      <c r="L21" s="200">
        <f>'3_Sample_Order_post_digest'!E72</f>
        <v>4.7</v>
      </c>
      <c r="M21" s="200"/>
      <c r="N21" s="201" t="str">
        <f>'3_Sample_Order_post_digest'!D56</f>
        <v>pp-bl-3</v>
      </c>
      <c r="O21" s="202"/>
      <c r="P21" s="200">
        <f>'3_Sample_Order_post_digest'!E56</f>
        <v>6.2416666666666671</v>
      </c>
      <c r="Q21" s="200"/>
      <c r="R21" s="201" t="str">
        <f>'3_Sample_Order_post_digest'!D14</f>
        <v>Ae-G-3</v>
      </c>
      <c r="S21" s="202"/>
      <c r="T21" s="200">
        <f>'3_Sample_Order_post_digest'!E14</f>
        <v>13</v>
      </c>
      <c r="U21" s="200"/>
      <c r="V21" s="201" t="str">
        <f>'3_Sample_Order_post_digest'!D88</f>
        <v>EPI-35</v>
      </c>
      <c r="W21" s="202"/>
      <c r="X21" s="200">
        <f>'3_Sample_Order_post_digest'!E88</f>
        <v>3.2750000000000004</v>
      </c>
      <c r="Y21" s="200"/>
      <c r="Z21" s="201" t="str">
        <f>'3_Sample_Order_post_digest'!D65</f>
        <v>EPI-60</v>
      </c>
      <c r="AA21" s="202"/>
      <c r="AB21" s="200">
        <f>'3_Sample_Order_post_digest'!E65</f>
        <v>3.1833333333333331</v>
      </c>
      <c r="AC21" s="200"/>
      <c r="AD21" s="201" t="str">
        <f>'3_Sample_Order_post_digest'!D70</f>
        <v>pa10-16</v>
      </c>
      <c r="AE21" s="202"/>
      <c r="AF21" s="200">
        <f>'3_Sample_Order_post_digest'!E70</f>
        <v>5.4416666666666673</v>
      </c>
      <c r="AG21" s="200"/>
      <c r="AH21" s="201" t="str">
        <f>'3_Sample_Order_post_digest'!D61</f>
        <v>pa11h-16</v>
      </c>
      <c r="AI21" s="202"/>
      <c r="AJ21" s="200">
        <f>'3_Sample_Order_post_digest'!E61</f>
        <v>4.2750000000000004</v>
      </c>
      <c r="AK21" s="200"/>
      <c r="AL21" s="201" t="str">
        <f>'3_Sample_Order_post_digest'!D5</f>
        <v>pa17-15</v>
      </c>
      <c r="AM21" s="202"/>
      <c r="AN21" s="200">
        <f>'3_Sample_Order_post_digest'!E5</f>
        <v>20.583333333333332</v>
      </c>
      <c r="AO21" s="200"/>
      <c r="AP21" s="201" t="str">
        <f>'3_Sample_Order_post_digest'!D17</f>
        <v>pa2-15</v>
      </c>
      <c r="AQ21" s="202"/>
      <c r="AR21" s="200">
        <f>'3_Sample_Order_post_digest'!E17</f>
        <v>10.250000000000002</v>
      </c>
      <c r="AS21" s="200"/>
      <c r="AT21" s="201" t="str">
        <f>'3_Sample_Order_post_digest'!D45</f>
        <v>pa5-15</v>
      </c>
      <c r="AU21" s="202"/>
      <c r="AV21" s="200">
        <f>'3_Sample_Order_post_digest'!E45</f>
        <v>5.6333333333333337</v>
      </c>
      <c r="AW21" s="200"/>
      <c r="AX21" s="277" t="s">
        <v>45</v>
      </c>
      <c r="AY21" s="232"/>
      <c r="AZ21" s="233"/>
    </row>
    <row r="22" spans="1:52" ht="25" customHeight="1" thickBot="1" x14ac:dyDescent="0.35">
      <c r="A22" s="15" t="s">
        <v>0</v>
      </c>
      <c r="B22" s="197" t="str">
        <f>'3_Sample_Order_post_digest'!D42</f>
        <v>pa18-16</v>
      </c>
      <c r="C22" s="198"/>
      <c r="D22" s="199">
        <f>'3_Sample_Order_post_digest'!E42</f>
        <v>6.7083333333333339</v>
      </c>
      <c r="E22" s="229"/>
      <c r="F22" s="197" t="str">
        <f>'3_Sample_Order_post_digest'!D38</f>
        <v>pa7-15</v>
      </c>
      <c r="G22" s="198"/>
      <c r="H22" s="199">
        <f>'3_Sample_Order_post_digest'!E38</f>
        <v>6.7250000000000005</v>
      </c>
      <c r="I22" s="199"/>
      <c r="J22" s="197" t="str">
        <f>'3_Sample_Order_post_digest'!D73</f>
        <v>pa8-16</v>
      </c>
      <c r="K22" s="198"/>
      <c r="L22" s="199">
        <f>'3_Sample_Order_post_digest'!E73</f>
        <v>4.375</v>
      </c>
      <c r="M22" s="199"/>
      <c r="N22" s="197" t="str">
        <f>'3_Sample_Order_post_digest'!D57</f>
        <v>pp-bl-3</v>
      </c>
      <c r="O22" s="198"/>
      <c r="P22" s="199">
        <f>'3_Sample_Order_post_digest'!E57</f>
        <v>5.2833333333333332</v>
      </c>
      <c r="Q22" s="199"/>
      <c r="R22" s="197" t="str">
        <f>'3_Sample_Order_post_digest'!D83</f>
        <v>EPI-29</v>
      </c>
      <c r="S22" s="198"/>
      <c r="T22" s="199">
        <f>'3_Sample_Order_post_digest'!E83</f>
        <v>3.0916666666666668</v>
      </c>
      <c r="U22" s="199"/>
      <c r="V22" s="197" t="str">
        <f>'3_Sample_Order_post_digest'!D26</f>
        <v>EPI-4</v>
      </c>
      <c r="W22" s="198"/>
      <c r="X22" s="199">
        <f>'3_Sample_Order_post_digest'!E26</f>
        <v>8.5</v>
      </c>
      <c r="Y22" s="199"/>
      <c r="Z22" s="197" t="str">
        <f>'3_Sample_Order_post_digest'!D49</f>
        <v>pa1-15</v>
      </c>
      <c r="AA22" s="198"/>
      <c r="AB22" s="199">
        <f>'3_Sample_Order_post_digest'!E49</f>
        <v>3.9666666666666668</v>
      </c>
      <c r="AC22" s="199"/>
      <c r="AD22" s="197" t="str">
        <f>'3_Sample_Order_post_digest'!D2</f>
        <v>pa11-15</v>
      </c>
      <c r="AE22" s="198"/>
      <c r="AF22" s="199">
        <f>'3_Sample_Order_post_digest'!E2</f>
        <v>40.833333333333336</v>
      </c>
      <c r="AG22" s="199"/>
      <c r="AH22" s="197" t="str">
        <f>'3_Sample_Order_post_digest'!D96</f>
        <v>pa12-15</v>
      </c>
      <c r="AI22" s="198"/>
      <c r="AJ22" s="199">
        <f>'3_Sample_Order_post_digest'!E96</f>
        <v>2.1333333333333333</v>
      </c>
      <c r="AK22" s="199"/>
      <c r="AL22" s="197" t="str">
        <f>'3_Sample_Order_post_digest'!D86</f>
        <v>pa17-16</v>
      </c>
      <c r="AM22" s="198"/>
      <c r="AN22" s="199">
        <f>'3_Sample_Order_post_digest'!E86</f>
        <v>3.4166666666666665</v>
      </c>
      <c r="AO22" s="199"/>
      <c r="AP22" s="197" t="str">
        <f>'3_Sample_Order_post_digest'!D76</f>
        <v>pa2-16</v>
      </c>
      <c r="AQ22" s="198"/>
      <c r="AR22" s="199">
        <f>'3_Sample_Order_post_digest'!E76</f>
        <v>4.5583333333333336</v>
      </c>
      <c r="AS22" s="199"/>
      <c r="AT22" s="197" t="str">
        <f>'3_Sample_Order_post_digest'!D90</f>
        <v>pa5-16</v>
      </c>
      <c r="AU22" s="198"/>
      <c r="AV22" s="199">
        <f>'3_Sample_Order_post_digest'!E90</f>
        <v>3.7750000000000004</v>
      </c>
      <c r="AW22" s="199"/>
      <c r="AX22" s="279" t="s">
        <v>49</v>
      </c>
      <c r="AY22" s="226"/>
      <c r="AZ22" s="227"/>
    </row>
    <row r="23" spans="1:52" ht="25" customHeight="1" thickBot="1" x14ac:dyDescent="0.35">
      <c r="A23" s="7"/>
      <c r="B23" s="504" t="s">
        <v>51</v>
      </c>
      <c r="C23" s="419"/>
      <c r="D23" s="419"/>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19"/>
      <c r="AM23" s="419"/>
      <c r="AN23" s="419"/>
      <c r="AO23" s="419"/>
      <c r="AP23" s="419"/>
      <c r="AQ23" s="419"/>
      <c r="AR23" s="419"/>
      <c r="AS23" s="419"/>
      <c r="AT23" s="419"/>
      <c r="AU23" s="419"/>
      <c r="AV23" s="419"/>
      <c r="AW23" s="505"/>
    </row>
    <row r="24" spans="1:52" ht="25" customHeight="1" thickBot="1" x14ac:dyDescent="0.35">
      <c r="A24" s="7"/>
      <c r="B24" s="22"/>
      <c r="C24" s="22"/>
      <c r="D24" s="22"/>
      <c r="E24" s="22"/>
      <c r="F24" s="22"/>
      <c r="G24" s="22"/>
      <c r="H24" s="22"/>
      <c r="I24" s="22"/>
      <c r="J24" s="22"/>
      <c r="K24" s="22"/>
      <c r="L24" s="22"/>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row>
    <row r="25" spans="1:52" ht="25" customHeight="1" thickBot="1" x14ac:dyDescent="0.35">
      <c r="A25" s="264" t="s">
        <v>211</v>
      </c>
      <c r="B25" s="265"/>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6"/>
    </row>
    <row r="26" spans="1:52" s="23" customFormat="1" ht="25" thickBot="1" x14ac:dyDescent="0.35">
      <c r="A26" s="506" t="s">
        <v>52</v>
      </c>
      <c r="B26" s="506"/>
      <c r="C26" s="506"/>
      <c r="D26" s="506"/>
      <c r="E26" s="506"/>
      <c r="F26" s="506"/>
      <c r="G26" s="506"/>
      <c r="H26" s="506"/>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506"/>
      <c r="AR26" s="506"/>
      <c r="AS26" s="506"/>
      <c r="AT26" s="506"/>
      <c r="AU26" s="506"/>
      <c r="AV26" s="506"/>
    </row>
    <row r="27" spans="1:52" s="23" customFormat="1" ht="26" customHeight="1" x14ac:dyDescent="0.2">
      <c r="A27" s="479" t="s">
        <v>53</v>
      </c>
      <c r="B27" s="479"/>
      <c r="C27" s="479"/>
      <c r="D27" s="479"/>
      <c r="E27" s="479"/>
      <c r="F27" s="479"/>
      <c r="G27" s="479"/>
      <c r="H27" s="479"/>
      <c r="I27" s="479"/>
      <c r="J27" s="479"/>
      <c r="K27" s="479"/>
      <c r="L27" s="480"/>
      <c r="M27" s="509" t="s">
        <v>54</v>
      </c>
      <c r="N27" s="510"/>
      <c r="O27" s="511"/>
      <c r="P27" s="515" t="s">
        <v>55</v>
      </c>
      <c r="Q27" s="516"/>
      <c r="R27" s="517"/>
      <c r="S27" s="515" t="s">
        <v>56</v>
      </c>
      <c r="T27" s="516"/>
      <c r="U27" s="516"/>
      <c r="V27" s="516"/>
      <c r="W27" s="516"/>
      <c r="X27" s="516"/>
      <c r="Y27" s="516"/>
      <c r="Z27" s="516"/>
      <c r="AA27" s="516"/>
      <c r="AB27" s="516"/>
      <c r="AC27" s="516"/>
      <c r="AD27" s="516"/>
      <c r="AE27" s="516"/>
      <c r="AF27" s="516"/>
      <c r="AG27" s="516"/>
      <c r="AH27" s="516"/>
      <c r="AI27" s="516"/>
      <c r="AJ27" s="516"/>
      <c r="AK27" s="516"/>
      <c r="AL27" s="516"/>
      <c r="AM27" s="516"/>
      <c r="AN27" s="516"/>
      <c r="AO27" s="516"/>
      <c r="AP27" s="516"/>
      <c r="AQ27" s="516"/>
      <c r="AR27" s="516"/>
      <c r="AS27" s="516"/>
      <c r="AT27" s="516"/>
      <c r="AU27" s="516"/>
      <c r="AV27" s="516"/>
      <c r="AW27" s="517"/>
    </row>
    <row r="28" spans="1:52" s="23" customFormat="1" ht="26" customHeight="1" x14ac:dyDescent="0.2">
      <c r="A28" s="507"/>
      <c r="B28" s="507"/>
      <c r="C28" s="507"/>
      <c r="D28" s="507"/>
      <c r="E28" s="507"/>
      <c r="F28" s="507"/>
      <c r="G28" s="507"/>
      <c r="H28" s="507"/>
      <c r="I28" s="507"/>
      <c r="J28" s="507"/>
      <c r="K28" s="507"/>
      <c r="L28" s="508"/>
      <c r="M28" s="512"/>
      <c r="N28" s="513"/>
      <c r="O28" s="514"/>
      <c r="P28" s="518"/>
      <c r="Q28" s="519"/>
      <c r="R28" s="520"/>
      <c r="S28" s="518"/>
      <c r="T28" s="519"/>
      <c r="U28" s="519"/>
      <c r="V28" s="519"/>
      <c r="W28" s="519"/>
      <c r="X28" s="519"/>
      <c r="Y28" s="519"/>
      <c r="Z28" s="519"/>
      <c r="AA28" s="519"/>
      <c r="AB28" s="519"/>
      <c r="AC28" s="519"/>
      <c r="AD28" s="519"/>
      <c r="AE28" s="519"/>
      <c r="AF28" s="519"/>
      <c r="AG28" s="519"/>
      <c r="AH28" s="519"/>
      <c r="AI28" s="519"/>
      <c r="AJ28" s="519"/>
      <c r="AK28" s="519"/>
      <c r="AL28" s="519"/>
      <c r="AM28" s="519"/>
      <c r="AN28" s="519"/>
      <c r="AO28" s="519"/>
      <c r="AP28" s="519"/>
      <c r="AQ28" s="519"/>
      <c r="AR28" s="519"/>
      <c r="AS28" s="519"/>
      <c r="AT28" s="519"/>
      <c r="AU28" s="519"/>
      <c r="AV28" s="519"/>
      <c r="AW28" s="520"/>
    </row>
    <row r="29" spans="1:52" s="23" customFormat="1" ht="26" customHeight="1" x14ac:dyDescent="0.3">
      <c r="A29" s="493">
        <f>M29*33</f>
        <v>323.40000000000003</v>
      </c>
      <c r="B29" s="493"/>
      <c r="C29" s="493"/>
      <c r="D29" s="493"/>
      <c r="E29" s="493"/>
      <c r="F29" s="493"/>
      <c r="G29" s="493"/>
      <c r="H29" s="493"/>
      <c r="I29" s="493"/>
      <c r="J29" s="493"/>
      <c r="K29" s="493"/>
      <c r="L29" s="493"/>
      <c r="M29" s="463">
        <v>9.8000000000000007</v>
      </c>
      <c r="N29" s="464"/>
      <c r="O29" s="465"/>
      <c r="P29" s="469" t="s">
        <v>57</v>
      </c>
      <c r="Q29" s="470"/>
      <c r="R29" s="471"/>
      <c r="S29" s="466">
        <f>S30/A29</f>
        <v>1.0204081632653059</v>
      </c>
      <c r="T29" s="467"/>
      <c r="U29" s="467"/>
      <c r="V29" s="467"/>
      <c r="W29" s="467"/>
      <c r="X29" s="467"/>
      <c r="Y29" s="467"/>
      <c r="Z29" s="467"/>
      <c r="AA29" s="467"/>
      <c r="AB29" s="467"/>
      <c r="AC29" s="467"/>
      <c r="AD29" s="467"/>
      <c r="AE29" s="467"/>
      <c r="AF29" s="467"/>
      <c r="AG29" s="467"/>
      <c r="AH29" s="467"/>
      <c r="AI29" s="467"/>
      <c r="AJ29" s="467"/>
      <c r="AK29" s="467"/>
      <c r="AL29" s="467"/>
      <c r="AM29" s="467"/>
      <c r="AN29" s="467"/>
      <c r="AO29" s="467"/>
      <c r="AP29" s="467"/>
      <c r="AQ29" s="467"/>
      <c r="AR29" s="467"/>
      <c r="AS29" s="467"/>
      <c r="AT29" s="467"/>
      <c r="AU29" s="467"/>
      <c r="AV29" s="467"/>
      <c r="AW29" s="468"/>
    </row>
    <row r="30" spans="1:52" s="23" customFormat="1" ht="26" customHeight="1" thickBot="1" x14ac:dyDescent="0.35">
      <c r="A30" s="494">
        <f>M30*33</f>
        <v>66</v>
      </c>
      <c r="B30" s="494"/>
      <c r="C30" s="494"/>
      <c r="D30" s="494"/>
      <c r="E30" s="494"/>
      <c r="F30" s="494"/>
      <c r="G30" s="494"/>
      <c r="H30" s="494"/>
      <c r="I30" s="494"/>
      <c r="J30" s="494"/>
      <c r="K30" s="494"/>
      <c r="L30" s="494"/>
      <c r="M30" s="495">
        <v>2</v>
      </c>
      <c r="N30" s="496"/>
      <c r="O30" s="497"/>
      <c r="P30" s="498" t="s">
        <v>58</v>
      </c>
      <c r="Q30" s="499"/>
      <c r="R30" s="500"/>
      <c r="S30" s="501">
        <f>A30*M41</f>
        <v>330</v>
      </c>
      <c r="T30" s="502"/>
      <c r="U30" s="502"/>
      <c r="V30" s="502"/>
      <c r="W30" s="502"/>
      <c r="X30" s="502"/>
      <c r="Y30" s="502"/>
      <c r="Z30" s="502"/>
      <c r="AA30" s="502"/>
      <c r="AB30" s="502"/>
      <c r="AC30" s="502"/>
      <c r="AD30" s="502"/>
      <c r="AE30" s="502"/>
      <c r="AF30" s="502"/>
      <c r="AG30" s="502"/>
      <c r="AH30" s="502"/>
      <c r="AI30" s="502"/>
      <c r="AJ30" s="502"/>
      <c r="AK30" s="502"/>
      <c r="AL30" s="502"/>
      <c r="AM30" s="502"/>
      <c r="AN30" s="502"/>
      <c r="AO30" s="502"/>
      <c r="AP30" s="502"/>
      <c r="AQ30" s="502"/>
      <c r="AR30" s="502"/>
      <c r="AS30" s="502"/>
      <c r="AT30" s="502"/>
      <c r="AU30" s="502"/>
      <c r="AV30" s="502"/>
      <c r="AW30" s="503"/>
    </row>
    <row r="31" spans="1:52" s="23" customFormat="1" ht="26" customHeight="1" thickBot="1" x14ac:dyDescent="0.35">
      <c r="A31" s="478" t="s">
        <v>59</v>
      </c>
      <c r="B31" s="479"/>
      <c r="C31" s="479"/>
      <c r="D31" s="479"/>
      <c r="E31" s="479"/>
      <c r="F31" s="479"/>
      <c r="G31" s="479"/>
      <c r="H31" s="479"/>
      <c r="I31" s="479"/>
      <c r="J31" s="479"/>
      <c r="K31" s="479"/>
      <c r="L31" s="480"/>
      <c r="M31" s="484" t="s">
        <v>60</v>
      </c>
      <c r="N31" s="485"/>
      <c r="O31" s="486"/>
      <c r="P31" s="484" t="s">
        <v>36</v>
      </c>
      <c r="Q31" s="485"/>
      <c r="R31" s="486"/>
      <c r="S31" s="487"/>
      <c r="T31" s="488"/>
      <c r="U31" s="488"/>
      <c r="V31" s="488"/>
      <c r="W31" s="488"/>
      <c r="X31" s="488"/>
      <c r="Y31" s="488"/>
      <c r="Z31" s="488"/>
      <c r="AA31" s="488"/>
      <c r="AB31" s="488"/>
      <c r="AC31" s="488"/>
      <c r="AD31" s="488"/>
      <c r="AE31" s="488"/>
      <c r="AF31" s="488"/>
      <c r="AG31" s="488"/>
      <c r="AH31" s="488"/>
      <c r="AI31" s="488"/>
      <c r="AJ31" s="488"/>
      <c r="AK31" s="488"/>
      <c r="AL31" s="488"/>
      <c r="AM31" s="488"/>
      <c r="AN31" s="488"/>
      <c r="AO31" s="488"/>
      <c r="AP31" s="488"/>
      <c r="AQ31" s="488"/>
      <c r="AR31" s="488"/>
      <c r="AS31" s="488"/>
      <c r="AT31" s="488"/>
      <c r="AU31" s="488"/>
      <c r="AV31" s="488"/>
      <c r="AW31" s="489"/>
    </row>
    <row r="32" spans="1:52" s="23" customFormat="1" ht="26" customHeight="1" thickBot="1" x14ac:dyDescent="0.35">
      <c r="A32" s="481"/>
      <c r="B32" s="482"/>
      <c r="C32" s="482"/>
      <c r="D32" s="482"/>
      <c r="E32" s="482"/>
      <c r="F32" s="482"/>
      <c r="G32" s="482"/>
      <c r="H32" s="482"/>
      <c r="I32" s="482"/>
      <c r="J32" s="482"/>
      <c r="K32" s="482"/>
      <c r="L32" s="483"/>
      <c r="M32" s="484" t="s">
        <v>61</v>
      </c>
      <c r="N32" s="485"/>
      <c r="O32" s="486"/>
      <c r="P32" s="484" t="s">
        <v>62</v>
      </c>
      <c r="Q32" s="485"/>
      <c r="R32" s="486"/>
      <c r="S32" s="490"/>
      <c r="T32" s="491"/>
      <c r="U32" s="491"/>
      <c r="V32" s="491"/>
      <c r="W32" s="491"/>
      <c r="X32" s="491"/>
      <c r="Y32" s="491"/>
      <c r="Z32" s="491"/>
      <c r="AA32" s="491"/>
      <c r="AB32" s="491"/>
      <c r="AC32" s="491"/>
      <c r="AD32" s="491"/>
      <c r="AE32" s="491"/>
      <c r="AF32" s="491"/>
      <c r="AG32" s="491"/>
      <c r="AH32" s="491"/>
      <c r="AI32" s="491"/>
      <c r="AJ32" s="491"/>
      <c r="AK32" s="491"/>
      <c r="AL32" s="491"/>
      <c r="AM32" s="491"/>
      <c r="AN32" s="491"/>
      <c r="AO32" s="491"/>
      <c r="AP32" s="491"/>
      <c r="AQ32" s="491"/>
      <c r="AR32" s="491"/>
      <c r="AS32" s="491"/>
      <c r="AT32" s="491"/>
      <c r="AU32" s="491"/>
      <c r="AV32" s="491"/>
      <c r="AW32" s="492"/>
    </row>
    <row r="33" spans="1:49" s="23" customFormat="1" ht="26" customHeight="1" x14ac:dyDescent="0.3">
      <c r="A33" s="460" t="s">
        <v>63</v>
      </c>
      <c r="B33" s="461"/>
      <c r="C33" s="461"/>
      <c r="D33" s="461"/>
      <c r="E33" s="461"/>
      <c r="F33" s="461"/>
      <c r="G33" s="461"/>
      <c r="H33" s="461"/>
      <c r="I33" s="461"/>
      <c r="J33" s="461"/>
      <c r="K33" s="461"/>
      <c r="L33" s="462"/>
      <c r="M33" s="472">
        <f>A29/1000</f>
        <v>0.32340000000000002</v>
      </c>
      <c r="N33" s="473"/>
      <c r="O33" s="474"/>
      <c r="P33" s="475"/>
      <c r="Q33" s="476"/>
      <c r="R33" s="477"/>
      <c r="S33" s="475" t="s">
        <v>64</v>
      </c>
      <c r="T33" s="476"/>
      <c r="U33" s="476"/>
      <c r="V33" s="476"/>
      <c r="W33" s="476"/>
      <c r="X33" s="476"/>
      <c r="Y33" s="476"/>
      <c r="Z33" s="476"/>
      <c r="AA33" s="476"/>
      <c r="AB33" s="476"/>
      <c r="AC33" s="476"/>
      <c r="AD33" s="476"/>
      <c r="AE33" s="476"/>
      <c r="AF33" s="476"/>
      <c r="AG33" s="476"/>
      <c r="AH33" s="476"/>
      <c r="AI33" s="476"/>
      <c r="AJ33" s="476"/>
      <c r="AK33" s="476"/>
      <c r="AL33" s="476"/>
      <c r="AM33" s="476"/>
      <c r="AN33" s="476"/>
      <c r="AO33" s="476"/>
      <c r="AP33" s="476"/>
      <c r="AQ33" s="476"/>
      <c r="AR33" s="476"/>
      <c r="AS33" s="476"/>
      <c r="AT33" s="476"/>
      <c r="AU33" s="476"/>
      <c r="AV33" s="476"/>
      <c r="AW33" s="477"/>
    </row>
    <row r="34" spans="1:49" s="23" customFormat="1" ht="26" customHeight="1" x14ac:dyDescent="0.3">
      <c r="A34" s="460" t="s">
        <v>65</v>
      </c>
      <c r="B34" s="461"/>
      <c r="C34" s="461"/>
      <c r="D34" s="461"/>
      <c r="E34" s="461"/>
      <c r="F34" s="461"/>
      <c r="G34" s="461"/>
      <c r="H34" s="461"/>
      <c r="I34" s="461"/>
      <c r="J34" s="461"/>
      <c r="K34" s="461"/>
      <c r="L34" s="462"/>
      <c r="M34" s="463">
        <v>3500</v>
      </c>
      <c r="N34" s="464"/>
      <c r="O34" s="465"/>
      <c r="P34" s="463">
        <v>1800</v>
      </c>
      <c r="Q34" s="464"/>
      <c r="R34" s="465"/>
      <c r="S34" s="463" t="s">
        <v>66</v>
      </c>
      <c r="T34" s="464"/>
      <c r="U34" s="464"/>
      <c r="V34" s="464"/>
      <c r="W34" s="464"/>
      <c r="X34" s="464"/>
      <c r="Y34" s="464"/>
      <c r="Z34" s="464"/>
      <c r="AA34" s="464"/>
      <c r="AB34" s="464"/>
      <c r="AC34" s="464"/>
      <c r="AD34" s="464"/>
      <c r="AE34" s="464"/>
      <c r="AF34" s="464"/>
      <c r="AG34" s="464"/>
      <c r="AH34" s="464"/>
      <c r="AI34" s="464"/>
      <c r="AJ34" s="464"/>
      <c r="AK34" s="464"/>
      <c r="AL34" s="464"/>
      <c r="AM34" s="464"/>
      <c r="AN34" s="464"/>
      <c r="AO34" s="464"/>
      <c r="AP34" s="464"/>
      <c r="AQ34" s="464"/>
      <c r="AR34" s="464"/>
      <c r="AS34" s="464"/>
      <c r="AT34" s="464"/>
      <c r="AU34" s="464"/>
      <c r="AV34" s="464"/>
      <c r="AW34" s="465"/>
    </row>
    <row r="35" spans="1:49" s="23" customFormat="1" ht="26" customHeight="1" x14ac:dyDescent="0.3">
      <c r="A35" s="460" t="s">
        <v>67</v>
      </c>
      <c r="B35" s="461"/>
      <c r="C35" s="461"/>
      <c r="D35" s="461"/>
      <c r="E35" s="461"/>
      <c r="F35" s="461"/>
      <c r="G35" s="461"/>
      <c r="H35" s="461"/>
      <c r="I35" s="461"/>
      <c r="J35" s="461"/>
      <c r="K35" s="461"/>
      <c r="L35" s="462"/>
      <c r="M35" s="469">
        <f>M34*660</f>
        <v>2310000</v>
      </c>
      <c r="N35" s="470"/>
      <c r="O35" s="471"/>
      <c r="P35" s="469">
        <f>P34*660</f>
        <v>1188000</v>
      </c>
      <c r="Q35" s="470"/>
      <c r="R35" s="471"/>
      <c r="S35" s="469"/>
      <c r="T35" s="470"/>
      <c r="U35" s="470"/>
      <c r="V35" s="470"/>
      <c r="W35" s="470"/>
      <c r="X35" s="470"/>
      <c r="Y35" s="470"/>
      <c r="Z35" s="470"/>
      <c r="AA35" s="470"/>
      <c r="AB35" s="470"/>
      <c r="AC35" s="470"/>
      <c r="AD35" s="470"/>
      <c r="AE35" s="470"/>
      <c r="AF35" s="470"/>
      <c r="AG35" s="470"/>
      <c r="AH35" s="470"/>
      <c r="AI35" s="470"/>
      <c r="AJ35" s="470"/>
      <c r="AK35" s="470"/>
      <c r="AL35" s="470"/>
      <c r="AM35" s="470"/>
      <c r="AN35" s="470"/>
      <c r="AO35" s="470"/>
      <c r="AP35" s="470"/>
      <c r="AQ35" s="470"/>
      <c r="AR35" s="470"/>
      <c r="AS35" s="470"/>
      <c r="AT35" s="470"/>
      <c r="AU35" s="470"/>
      <c r="AV35" s="470"/>
      <c r="AW35" s="471"/>
    </row>
    <row r="36" spans="1:49" s="23" customFormat="1" ht="26" customHeight="1" x14ac:dyDescent="0.3">
      <c r="A36" s="460" t="s">
        <v>68</v>
      </c>
      <c r="B36" s="461"/>
      <c r="C36" s="461"/>
      <c r="D36" s="461"/>
      <c r="E36" s="461"/>
      <c r="F36" s="461"/>
      <c r="G36" s="461"/>
      <c r="H36" s="461"/>
      <c r="I36" s="461"/>
      <c r="J36" s="461"/>
      <c r="K36" s="461"/>
      <c r="L36" s="462"/>
      <c r="M36" s="469">
        <f>M33/1000000</f>
        <v>3.234E-7</v>
      </c>
      <c r="N36" s="470"/>
      <c r="O36" s="471"/>
      <c r="P36" s="469">
        <f>$M33/1000000</f>
        <v>3.234E-7</v>
      </c>
      <c r="Q36" s="470"/>
      <c r="R36" s="471"/>
      <c r="S36" s="469"/>
      <c r="T36" s="470"/>
      <c r="U36" s="470"/>
      <c r="V36" s="470"/>
      <c r="W36" s="470"/>
      <c r="X36" s="470"/>
      <c r="Y36" s="470"/>
      <c r="Z36" s="470"/>
      <c r="AA36" s="470"/>
      <c r="AB36" s="470"/>
      <c r="AC36" s="470"/>
      <c r="AD36" s="470"/>
      <c r="AE36" s="470"/>
      <c r="AF36" s="470"/>
      <c r="AG36" s="470"/>
      <c r="AH36" s="470"/>
      <c r="AI36" s="470"/>
      <c r="AJ36" s="470"/>
      <c r="AK36" s="470"/>
      <c r="AL36" s="470"/>
      <c r="AM36" s="470"/>
      <c r="AN36" s="470"/>
      <c r="AO36" s="470"/>
      <c r="AP36" s="470"/>
      <c r="AQ36" s="470"/>
      <c r="AR36" s="470"/>
      <c r="AS36" s="470"/>
      <c r="AT36" s="470"/>
      <c r="AU36" s="470"/>
      <c r="AV36" s="470"/>
      <c r="AW36" s="471"/>
    </row>
    <row r="37" spans="1:49" s="23" customFormat="1" ht="26" customHeight="1" x14ac:dyDescent="0.3">
      <c r="A37" s="460" t="s">
        <v>69</v>
      </c>
      <c r="B37" s="461"/>
      <c r="C37" s="461"/>
      <c r="D37" s="461"/>
      <c r="E37" s="461"/>
      <c r="F37" s="461"/>
      <c r="G37" s="461"/>
      <c r="H37" s="461"/>
      <c r="I37" s="461"/>
      <c r="J37" s="461"/>
      <c r="K37" s="461"/>
      <c r="L37" s="462"/>
      <c r="M37" s="469">
        <f>M36/M35</f>
        <v>1.4000000000000001E-13</v>
      </c>
      <c r="N37" s="470"/>
      <c r="O37" s="471"/>
      <c r="P37" s="469">
        <f>P36/P35</f>
        <v>2.7222222222222223E-13</v>
      </c>
      <c r="Q37" s="470"/>
      <c r="R37" s="471"/>
      <c r="S37" s="469"/>
      <c r="T37" s="470"/>
      <c r="U37" s="470"/>
      <c r="V37" s="470"/>
      <c r="W37" s="470"/>
      <c r="X37" s="470"/>
      <c r="Y37" s="470"/>
      <c r="Z37" s="470"/>
      <c r="AA37" s="470"/>
      <c r="AB37" s="470"/>
      <c r="AC37" s="470"/>
      <c r="AD37" s="470"/>
      <c r="AE37" s="470"/>
      <c r="AF37" s="470"/>
      <c r="AG37" s="470"/>
      <c r="AH37" s="470"/>
      <c r="AI37" s="470"/>
      <c r="AJ37" s="470"/>
      <c r="AK37" s="470"/>
      <c r="AL37" s="470"/>
      <c r="AM37" s="470"/>
      <c r="AN37" s="470"/>
      <c r="AO37" s="470"/>
      <c r="AP37" s="470"/>
      <c r="AQ37" s="470"/>
      <c r="AR37" s="470"/>
      <c r="AS37" s="470"/>
      <c r="AT37" s="470"/>
      <c r="AU37" s="470"/>
      <c r="AV37" s="470"/>
      <c r="AW37" s="471"/>
    </row>
    <row r="38" spans="1:49" s="23" customFormat="1" ht="26" customHeight="1" x14ac:dyDescent="0.3">
      <c r="A38" s="460" t="s">
        <v>70</v>
      </c>
      <c r="B38" s="461"/>
      <c r="C38" s="461"/>
      <c r="D38" s="461"/>
      <c r="E38" s="461"/>
      <c r="F38" s="461"/>
      <c r="G38" s="461"/>
      <c r="H38" s="461"/>
      <c r="I38" s="461"/>
      <c r="J38" s="461"/>
      <c r="K38" s="461"/>
      <c r="L38" s="462"/>
      <c r="M38" s="469">
        <f>M37*2</f>
        <v>2.8000000000000002E-13</v>
      </c>
      <c r="N38" s="470"/>
      <c r="O38" s="471"/>
      <c r="P38" s="469">
        <f>P37*2</f>
        <v>5.4444444444444447E-13</v>
      </c>
      <c r="Q38" s="470"/>
      <c r="R38" s="471"/>
      <c r="S38" s="469"/>
      <c r="T38" s="470"/>
      <c r="U38" s="470"/>
      <c r="V38" s="470"/>
      <c r="W38" s="470"/>
      <c r="X38" s="470"/>
      <c r="Y38" s="470"/>
      <c r="Z38" s="470"/>
      <c r="AA38" s="470"/>
      <c r="AB38" s="470"/>
      <c r="AC38" s="470"/>
      <c r="AD38" s="470"/>
      <c r="AE38" s="470"/>
      <c r="AF38" s="470"/>
      <c r="AG38" s="470"/>
      <c r="AH38" s="470"/>
      <c r="AI38" s="470"/>
      <c r="AJ38" s="470"/>
      <c r="AK38" s="470"/>
      <c r="AL38" s="470"/>
      <c r="AM38" s="470"/>
      <c r="AN38" s="470"/>
      <c r="AO38" s="470"/>
      <c r="AP38" s="470"/>
      <c r="AQ38" s="470"/>
      <c r="AR38" s="470"/>
      <c r="AS38" s="470"/>
      <c r="AT38" s="470"/>
      <c r="AU38" s="470"/>
      <c r="AV38" s="470"/>
      <c r="AW38" s="471"/>
    </row>
    <row r="39" spans="1:49" s="23" customFormat="1" ht="26" customHeight="1" x14ac:dyDescent="0.3">
      <c r="A39" s="460" t="s">
        <v>71</v>
      </c>
      <c r="B39" s="461"/>
      <c r="C39" s="461"/>
      <c r="D39" s="461"/>
      <c r="E39" s="461"/>
      <c r="F39" s="461"/>
      <c r="G39" s="461"/>
      <c r="H39" s="461"/>
      <c r="I39" s="461"/>
      <c r="J39" s="461"/>
      <c r="K39" s="461"/>
      <c r="L39" s="462"/>
      <c r="M39" s="466">
        <f>M38*1000000000000</f>
        <v>0.28000000000000003</v>
      </c>
      <c r="N39" s="467"/>
      <c r="O39" s="468"/>
      <c r="P39" s="466">
        <f>P38*1000000000000</f>
        <v>0.54444444444444451</v>
      </c>
      <c r="Q39" s="467"/>
      <c r="R39" s="468"/>
      <c r="S39" s="469"/>
      <c r="T39" s="470"/>
      <c r="U39" s="470"/>
      <c r="V39" s="470"/>
      <c r="W39" s="470"/>
      <c r="X39" s="470"/>
      <c r="Y39" s="470"/>
      <c r="Z39" s="470"/>
      <c r="AA39" s="470"/>
      <c r="AB39" s="470"/>
      <c r="AC39" s="470"/>
      <c r="AD39" s="470"/>
      <c r="AE39" s="470"/>
      <c r="AF39" s="470"/>
      <c r="AG39" s="470"/>
      <c r="AH39" s="470"/>
      <c r="AI39" s="470"/>
      <c r="AJ39" s="470"/>
      <c r="AK39" s="470"/>
      <c r="AL39" s="470"/>
      <c r="AM39" s="470"/>
      <c r="AN39" s="470"/>
      <c r="AO39" s="470"/>
      <c r="AP39" s="470"/>
      <c r="AQ39" s="470"/>
      <c r="AR39" s="470"/>
      <c r="AS39" s="470"/>
      <c r="AT39" s="470"/>
      <c r="AU39" s="470"/>
      <c r="AV39" s="470"/>
      <c r="AW39" s="471"/>
    </row>
    <row r="40" spans="1:49" s="23" customFormat="1" ht="26" customHeight="1" x14ac:dyDescent="0.3">
      <c r="A40" s="460"/>
      <c r="B40" s="461"/>
      <c r="C40" s="461"/>
      <c r="D40" s="461"/>
      <c r="E40" s="461"/>
      <c r="F40" s="461"/>
      <c r="G40" s="461"/>
      <c r="H40" s="461"/>
      <c r="I40" s="461"/>
      <c r="J40" s="461"/>
      <c r="K40" s="461"/>
      <c r="L40" s="462"/>
      <c r="M40" s="469"/>
      <c r="N40" s="470"/>
      <c r="O40" s="471"/>
      <c r="P40" s="469"/>
      <c r="Q40" s="470"/>
      <c r="R40" s="471"/>
      <c r="S40" s="469"/>
      <c r="T40" s="470"/>
      <c r="U40" s="470"/>
      <c r="V40" s="470"/>
      <c r="W40" s="470"/>
      <c r="X40" s="470"/>
      <c r="Y40" s="470"/>
      <c r="Z40" s="470"/>
      <c r="AA40" s="470"/>
      <c r="AB40" s="470"/>
      <c r="AC40" s="470"/>
      <c r="AD40" s="470"/>
      <c r="AE40" s="470"/>
      <c r="AF40" s="470"/>
      <c r="AG40" s="470"/>
      <c r="AH40" s="470"/>
      <c r="AI40" s="470"/>
      <c r="AJ40" s="470"/>
      <c r="AK40" s="470"/>
      <c r="AL40" s="470"/>
      <c r="AM40" s="470"/>
      <c r="AN40" s="470"/>
      <c r="AO40" s="470"/>
      <c r="AP40" s="470"/>
      <c r="AQ40" s="470"/>
      <c r="AR40" s="470"/>
      <c r="AS40" s="470"/>
      <c r="AT40" s="470"/>
      <c r="AU40" s="470"/>
      <c r="AV40" s="470"/>
      <c r="AW40" s="471"/>
    </row>
    <row r="41" spans="1:49" s="23" customFormat="1" ht="26" customHeight="1" x14ac:dyDescent="0.3">
      <c r="A41" s="460" t="s">
        <v>72</v>
      </c>
      <c r="B41" s="461"/>
      <c r="C41" s="461"/>
      <c r="D41" s="461"/>
      <c r="E41" s="461"/>
      <c r="F41" s="461"/>
      <c r="G41" s="461"/>
      <c r="H41" s="461"/>
      <c r="I41" s="461"/>
      <c r="J41" s="461"/>
      <c r="K41" s="461"/>
      <c r="L41" s="462"/>
      <c r="M41" s="463">
        <v>5</v>
      </c>
      <c r="N41" s="464"/>
      <c r="O41" s="465"/>
      <c r="P41" s="463">
        <v>2.78</v>
      </c>
      <c r="Q41" s="464"/>
      <c r="R41" s="465"/>
      <c r="S41" s="463" t="s">
        <v>73</v>
      </c>
      <c r="T41" s="464"/>
      <c r="U41" s="464"/>
      <c r="V41" s="464"/>
      <c r="W41" s="464"/>
      <c r="X41" s="464"/>
      <c r="Y41" s="464"/>
      <c r="Z41" s="464"/>
      <c r="AA41" s="464"/>
      <c r="AB41" s="464"/>
      <c r="AC41" s="464"/>
      <c r="AD41" s="464"/>
      <c r="AE41" s="464"/>
      <c r="AF41" s="464"/>
      <c r="AG41" s="464"/>
      <c r="AH41" s="464"/>
      <c r="AI41" s="464"/>
      <c r="AJ41" s="464"/>
      <c r="AK41" s="464"/>
      <c r="AL41" s="464"/>
      <c r="AM41" s="464"/>
      <c r="AN41" s="464"/>
      <c r="AO41" s="464"/>
      <c r="AP41" s="464"/>
      <c r="AQ41" s="464"/>
      <c r="AR41" s="464"/>
      <c r="AS41" s="464"/>
      <c r="AT41" s="464"/>
      <c r="AU41" s="464"/>
      <c r="AV41" s="464"/>
      <c r="AW41" s="465"/>
    </row>
    <row r="42" spans="1:49" s="23" customFormat="1" ht="26" customHeight="1" x14ac:dyDescent="0.3">
      <c r="A42" s="460" t="s">
        <v>74</v>
      </c>
      <c r="B42" s="461"/>
      <c r="C42" s="461"/>
      <c r="D42" s="461"/>
      <c r="E42" s="461"/>
      <c r="F42" s="461"/>
      <c r="G42" s="461"/>
      <c r="H42" s="461"/>
      <c r="I42" s="461"/>
      <c r="J42" s="461"/>
      <c r="K42" s="461"/>
      <c r="L42" s="462"/>
      <c r="M42" s="466">
        <f>M39*M41</f>
        <v>1.4000000000000001</v>
      </c>
      <c r="N42" s="467"/>
      <c r="O42" s="468"/>
      <c r="P42" s="466">
        <f>P39*P41</f>
        <v>1.5135555555555555</v>
      </c>
      <c r="Q42" s="467"/>
      <c r="R42" s="468"/>
      <c r="S42" s="469"/>
      <c r="T42" s="470"/>
      <c r="U42" s="470"/>
      <c r="V42" s="470"/>
      <c r="W42" s="470"/>
      <c r="X42" s="470"/>
      <c r="Y42" s="470"/>
      <c r="Z42" s="470"/>
      <c r="AA42" s="470"/>
      <c r="AB42" s="470"/>
      <c r="AC42" s="470"/>
      <c r="AD42" s="470"/>
      <c r="AE42" s="470"/>
      <c r="AF42" s="470"/>
      <c r="AG42" s="470"/>
      <c r="AH42" s="470"/>
      <c r="AI42" s="470"/>
      <c r="AJ42" s="470"/>
      <c r="AK42" s="470"/>
      <c r="AL42" s="470"/>
      <c r="AM42" s="470"/>
      <c r="AN42" s="470"/>
      <c r="AO42" s="470"/>
      <c r="AP42" s="470"/>
      <c r="AQ42" s="470"/>
      <c r="AR42" s="470"/>
      <c r="AS42" s="470"/>
      <c r="AT42" s="470"/>
      <c r="AU42" s="470"/>
      <c r="AV42" s="470"/>
      <c r="AW42" s="471"/>
    </row>
    <row r="43" spans="1:49" s="23" customFormat="1" ht="26" customHeight="1" x14ac:dyDescent="0.3">
      <c r="A43" s="460" t="s">
        <v>75</v>
      </c>
      <c r="B43" s="461"/>
      <c r="C43" s="461"/>
      <c r="D43" s="461"/>
      <c r="E43" s="461"/>
      <c r="F43" s="461"/>
      <c r="G43" s="461"/>
      <c r="H43" s="461"/>
      <c r="I43" s="461"/>
      <c r="J43" s="461"/>
      <c r="K43" s="461"/>
      <c r="L43" s="462"/>
      <c r="M43" s="463">
        <v>1</v>
      </c>
      <c r="N43" s="464"/>
      <c r="O43" s="465"/>
      <c r="P43" s="463">
        <v>1</v>
      </c>
      <c r="Q43" s="464"/>
      <c r="R43" s="465"/>
      <c r="S43" s="463" t="s">
        <v>76</v>
      </c>
      <c r="T43" s="464"/>
      <c r="U43" s="464"/>
      <c r="V43" s="464"/>
      <c r="W43" s="464"/>
      <c r="X43" s="464"/>
      <c r="Y43" s="464"/>
      <c r="Z43" s="464"/>
      <c r="AA43" s="464"/>
      <c r="AB43" s="464"/>
      <c r="AC43" s="464"/>
      <c r="AD43" s="464"/>
      <c r="AE43" s="464"/>
      <c r="AF43" s="464"/>
      <c r="AG43" s="464"/>
      <c r="AH43" s="464"/>
      <c r="AI43" s="464"/>
      <c r="AJ43" s="464"/>
      <c r="AK43" s="464"/>
      <c r="AL43" s="464"/>
      <c r="AM43" s="464"/>
      <c r="AN43" s="464"/>
      <c r="AO43" s="464"/>
      <c r="AP43" s="464"/>
      <c r="AQ43" s="464"/>
      <c r="AR43" s="464"/>
      <c r="AS43" s="464"/>
      <c r="AT43" s="464"/>
      <c r="AU43" s="464"/>
      <c r="AV43" s="464"/>
      <c r="AW43" s="465"/>
    </row>
    <row r="44" spans="1:49" s="23" customFormat="1" ht="26" customHeight="1" x14ac:dyDescent="0.3">
      <c r="A44" s="460" t="s">
        <v>77</v>
      </c>
      <c r="B44" s="461"/>
      <c r="C44" s="461"/>
      <c r="D44" s="461"/>
      <c r="E44" s="461"/>
      <c r="F44" s="461"/>
      <c r="G44" s="461"/>
      <c r="H44" s="461"/>
      <c r="I44" s="461"/>
      <c r="J44" s="461"/>
      <c r="K44" s="461"/>
      <c r="L44" s="462"/>
      <c r="M44" s="466">
        <f>M42/M43</f>
        <v>1.4000000000000001</v>
      </c>
      <c r="N44" s="467"/>
      <c r="O44" s="468"/>
      <c r="P44" s="466">
        <f>P42/P43</f>
        <v>1.5135555555555555</v>
      </c>
      <c r="Q44" s="467"/>
      <c r="R44" s="468"/>
      <c r="S44" s="469"/>
      <c r="T44" s="470"/>
      <c r="U44" s="470"/>
      <c r="V44" s="470"/>
      <c r="W44" s="470"/>
      <c r="X44" s="470"/>
      <c r="Y44" s="470"/>
      <c r="Z44" s="470"/>
      <c r="AA44" s="470"/>
      <c r="AB44" s="470"/>
      <c r="AC44" s="470"/>
      <c r="AD44" s="470"/>
      <c r="AE44" s="470"/>
      <c r="AF44" s="470"/>
      <c r="AG44" s="470"/>
      <c r="AH44" s="470"/>
      <c r="AI44" s="470"/>
      <c r="AJ44" s="470"/>
      <c r="AK44" s="470"/>
      <c r="AL44" s="470"/>
      <c r="AM44" s="470"/>
      <c r="AN44" s="470"/>
      <c r="AO44" s="470"/>
      <c r="AP44" s="470"/>
      <c r="AQ44" s="470"/>
      <c r="AR44" s="470"/>
      <c r="AS44" s="470"/>
      <c r="AT44" s="470"/>
      <c r="AU44" s="470"/>
      <c r="AV44" s="470"/>
      <c r="AW44" s="471"/>
    </row>
    <row r="45" spans="1:49" s="23" customFormat="1" ht="26" customHeight="1" x14ac:dyDescent="0.3">
      <c r="A45" s="460" t="s">
        <v>78</v>
      </c>
      <c r="B45" s="461"/>
      <c r="C45" s="461"/>
      <c r="D45" s="461"/>
      <c r="E45" s="461"/>
      <c r="F45" s="461"/>
      <c r="G45" s="461"/>
      <c r="H45" s="461"/>
      <c r="I45" s="461"/>
      <c r="J45" s="461"/>
      <c r="K45" s="461"/>
      <c r="L45" s="462"/>
      <c r="M45" s="463">
        <v>4</v>
      </c>
      <c r="N45" s="464"/>
      <c r="O45" s="465"/>
      <c r="P45" s="463">
        <v>4</v>
      </c>
      <c r="Q45" s="464"/>
      <c r="R45" s="465"/>
      <c r="S45" s="463" t="s">
        <v>79</v>
      </c>
      <c r="T45" s="464"/>
      <c r="U45" s="464"/>
      <c r="V45" s="464"/>
      <c r="W45" s="464"/>
      <c r="X45" s="464"/>
      <c r="Y45" s="464"/>
      <c r="Z45" s="464"/>
      <c r="AA45" s="464"/>
      <c r="AB45" s="464"/>
      <c r="AC45" s="464"/>
      <c r="AD45" s="464"/>
      <c r="AE45" s="464"/>
      <c r="AF45" s="464"/>
      <c r="AG45" s="464"/>
      <c r="AH45" s="464"/>
      <c r="AI45" s="464"/>
      <c r="AJ45" s="464"/>
      <c r="AK45" s="464"/>
      <c r="AL45" s="464"/>
      <c r="AM45" s="464"/>
      <c r="AN45" s="464"/>
      <c r="AO45" s="464"/>
      <c r="AP45" s="464"/>
      <c r="AQ45" s="464"/>
      <c r="AR45" s="464"/>
      <c r="AS45" s="464"/>
      <c r="AT45" s="464"/>
      <c r="AU45" s="464"/>
      <c r="AV45" s="464"/>
      <c r="AW45" s="465"/>
    </row>
    <row r="46" spans="1:49" s="23" customFormat="1" ht="26" customHeight="1" x14ac:dyDescent="0.3">
      <c r="A46" s="460" t="s">
        <v>80</v>
      </c>
      <c r="B46" s="461"/>
      <c r="C46" s="461"/>
      <c r="D46" s="461"/>
      <c r="E46" s="461"/>
      <c r="F46" s="461"/>
      <c r="G46" s="461"/>
      <c r="H46" s="461"/>
      <c r="I46" s="461"/>
      <c r="J46" s="461"/>
      <c r="K46" s="461"/>
      <c r="L46" s="462"/>
      <c r="M46" s="466">
        <f>M45/M44</f>
        <v>2.8571428571428568</v>
      </c>
      <c r="N46" s="467"/>
      <c r="O46" s="468"/>
      <c r="P46" s="466">
        <f>P45/P44</f>
        <v>2.6427837321979153</v>
      </c>
      <c r="Q46" s="467"/>
      <c r="R46" s="468"/>
      <c r="S46" s="469"/>
      <c r="T46" s="470"/>
      <c r="U46" s="470"/>
      <c r="V46" s="470"/>
      <c r="W46" s="470"/>
      <c r="X46" s="470"/>
      <c r="Y46" s="470"/>
      <c r="Z46" s="470"/>
      <c r="AA46" s="470"/>
      <c r="AB46" s="470"/>
      <c r="AC46" s="470"/>
      <c r="AD46" s="470"/>
      <c r="AE46" s="470"/>
      <c r="AF46" s="470"/>
      <c r="AG46" s="470"/>
      <c r="AH46" s="470"/>
      <c r="AI46" s="470"/>
      <c r="AJ46" s="470"/>
      <c r="AK46" s="470"/>
      <c r="AL46" s="470"/>
      <c r="AM46" s="470"/>
      <c r="AN46" s="470"/>
      <c r="AO46" s="470"/>
      <c r="AP46" s="470"/>
      <c r="AQ46" s="470"/>
      <c r="AR46" s="470"/>
      <c r="AS46" s="470"/>
      <c r="AT46" s="470"/>
      <c r="AU46" s="470"/>
      <c r="AV46" s="470"/>
      <c r="AW46" s="471"/>
    </row>
    <row r="47" spans="1:49" s="23" customFormat="1" ht="26" customHeight="1" x14ac:dyDescent="0.3">
      <c r="A47" s="460" t="s">
        <v>81</v>
      </c>
      <c r="B47" s="461"/>
      <c r="C47" s="461"/>
      <c r="D47" s="461"/>
      <c r="E47" s="461"/>
      <c r="F47" s="461"/>
      <c r="G47" s="461"/>
      <c r="H47" s="461"/>
      <c r="I47" s="461"/>
      <c r="J47" s="461"/>
      <c r="K47" s="461"/>
      <c r="L47" s="462"/>
      <c r="M47" s="463">
        <v>10</v>
      </c>
      <c r="N47" s="464"/>
      <c r="O47" s="465"/>
      <c r="P47" s="463">
        <v>80</v>
      </c>
      <c r="Q47" s="464"/>
      <c r="R47" s="465"/>
      <c r="S47" s="463" t="s">
        <v>82</v>
      </c>
      <c r="T47" s="464"/>
      <c r="U47" s="464"/>
      <c r="V47" s="464"/>
      <c r="W47" s="464"/>
      <c r="X47" s="464"/>
      <c r="Y47" s="464"/>
      <c r="Z47" s="464"/>
      <c r="AA47" s="464"/>
      <c r="AB47" s="464"/>
      <c r="AC47" s="464"/>
      <c r="AD47" s="464"/>
      <c r="AE47" s="464"/>
      <c r="AF47" s="464"/>
      <c r="AG47" s="464"/>
      <c r="AH47" s="464"/>
      <c r="AI47" s="464"/>
      <c r="AJ47" s="464"/>
      <c r="AK47" s="464"/>
      <c r="AL47" s="464"/>
      <c r="AM47" s="464"/>
      <c r="AN47" s="464"/>
      <c r="AO47" s="464"/>
      <c r="AP47" s="464"/>
      <c r="AQ47" s="464"/>
      <c r="AR47" s="464"/>
      <c r="AS47" s="464"/>
      <c r="AT47" s="464"/>
      <c r="AU47" s="464"/>
      <c r="AV47" s="464"/>
      <c r="AW47" s="465"/>
    </row>
    <row r="48" spans="1:49" s="23" customFormat="1" ht="26" customHeight="1" x14ac:dyDescent="0.3">
      <c r="A48" s="442" t="s">
        <v>83</v>
      </c>
      <c r="B48" s="443"/>
      <c r="C48" s="443"/>
      <c r="D48" s="443"/>
      <c r="E48" s="443"/>
      <c r="F48" s="443"/>
      <c r="G48" s="443"/>
      <c r="H48" s="443"/>
      <c r="I48" s="443"/>
      <c r="J48" s="443"/>
      <c r="K48" s="443"/>
      <c r="L48" s="444"/>
      <c r="M48" s="445">
        <f>ROUND((M47/M46),2)</f>
        <v>3.5</v>
      </c>
      <c r="N48" s="446"/>
      <c r="O48" s="447"/>
      <c r="P48" s="445">
        <f>ROUND((P47/P46),2)</f>
        <v>30.27</v>
      </c>
      <c r="Q48" s="446"/>
      <c r="R48" s="447"/>
      <c r="S48" s="448" t="s">
        <v>84</v>
      </c>
      <c r="T48" s="449"/>
      <c r="U48" s="449"/>
      <c r="V48" s="449"/>
      <c r="W48" s="449"/>
      <c r="X48" s="449"/>
      <c r="Y48" s="449"/>
      <c r="Z48" s="449"/>
      <c r="AA48" s="449"/>
      <c r="AB48" s="449"/>
      <c r="AC48" s="449"/>
      <c r="AD48" s="449"/>
      <c r="AE48" s="449"/>
      <c r="AF48" s="449"/>
      <c r="AG48" s="449"/>
      <c r="AH48" s="449"/>
      <c r="AI48" s="449"/>
      <c r="AJ48" s="449"/>
      <c r="AK48" s="449"/>
      <c r="AL48" s="449"/>
      <c r="AM48" s="449"/>
      <c r="AN48" s="449"/>
      <c r="AO48" s="449"/>
      <c r="AP48" s="449"/>
      <c r="AQ48" s="449"/>
      <c r="AR48" s="449"/>
      <c r="AS48" s="449"/>
      <c r="AT48" s="449"/>
      <c r="AU48" s="449"/>
      <c r="AV48" s="449"/>
      <c r="AW48" s="450"/>
    </row>
    <row r="49" spans="1:49" s="23" customFormat="1" ht="26" customHeight="1" thickBot="1" x14ac:dyDescent="0.35">
      <c r="A49" s="442" t="s">
        <v>85</v>
      </c>
      <c r="B49" s="443"/>
      <c r="C49" s="443"/>
      <c r="D49" s="443"/>
      <c r="E49" s="443"/>
      <c r="F49" s="443"/>
      <c r="G49" s="443"/>
      <c r="H49" s="443"/>
      <c r="I49" s="443"/>
      <c r="J49" s="443"/>
      <c r="K49" s="443"/>
      <c r="L49" s="444"/>
      <c r="M49" s="445">
        <f>M47-M48</f>
        <v>6.5</v>
      </c>
      <c r="N49" s="446"/>
      <c r="O49" s="447"/>
      <c r="P49" s="445">
        <f>P47-P48</f>
        <v>49.730000000000004</v>
      </c>
      <c r="Q49" s="446"/>
      <c r="R49" s="447"/>
      <c r="S49" s="448" t="s">
        <v>84</v>
      </c>
      <c r="T49" s="449"/>
      <c r="U49" s="449"/>
      <c r="V49" s="449"/>
      <c r="W49" s="449"/>
      <c r="X49" s="449"/>
      <c r="Y49" s="449"/>
      <c r="Z49" s="449"/>
      <c r="AA49" s="449"/>
      <c r="AB49" s="449"/>
      <c r="AC49" s="449"/>
      <c r="AD49" s="449"/>
      <c r="AE49" s="449"/>
      <c r="AF49" s="449"/>
      <c r="AG49" s="449"/>
      <c r="AH49" s="449"/>
      <c r="AI49" s="449"/>
      <c r="AJ49" s="449"/>
      <c r="AK49" s="449"/>
      <c r="AL49" s="449"/>
      <c r="AM49" s="449"/>
      <c r="AN49" s="449"/>
      <c r="AO49" s="449"/>
      <c r="AP49" s="449"/>
      <c r="AQ49" s="449"/>
      <c r="AR49" s="449"/>
      <c r="AS49" s="449"/>
      <c r="AT49" s="449"/>
      <c r="AU49" s="449"/>
      <c r="AV49" s="449"/>
      <c r="AW49" s="450"/>
    </row>
    <row r="50" spans="1:49" s="23" customFormat="1" ht="26" customHeight="1" thickBot="1" x14ac:dyDescent="0.35">
      <c r="A50" s="451" t="s">
        <v>86</v>
      </c>
      <c r="B50" s="452"/>
      <c r="C50" s="452"/>
      <c r="D50" s="452"/>
      <c r="E50" s="452"/>
      <c r="F50" s="452"/>
      <c r="G50" s="452"/>
      <c r="H50" s="452"/>
      <c r="I50" s="452"/>
      <c r="J50" s="452"/>
      <c r="K50" s="452"/>
      <c r="L50" s="453"/>
      <c r="M50" s="454">
        <f>M43</f>
        <v>1</v>
      </c>
      <c r="N50" s="455"/>
      <c r="O50" s="456"/>
      <c r="P50" s="454">
        <f>P43</f>
        <v>1</v>
      </c>
      <c r="Q50" s="455"/>
      <c r="R50" s="456"/>
      <c r="S50" s="457"/>
      <c r="T50" s="458"/>
      <c r="U50" s="458"/>
      <c r="V50" s="458"/>
      <c r="W50" s="458"/>
      <c r="X50" s="458"/>
      <c r="Y50" s="458"/>
      <c r="Z50" s="458"/>
      <c r="AA50" s="458"/>
      <c r="AB50" s="458"/>
      <c r="AC50" s="458"/>
      <c r="AD50" s="458"/>
      <c r="AE50" s="458"/>
      <c r="AF50" s="458"/>
      <c r="AG50" s="458"/>
      <c r="AH50" s="458"/>
      <c r="AI50" s="458"/>
      <c r="AJ50" s="458"/>
      <c r="AK50" s="458"/>
      <c r="AL50" s="458"/>
      <c r="AM50" s="458"/>
      <c r="AN50" s="458"/>
      <c r="AO50" s="458"/>
      <c r="AP50" s="458"/>
      <c r="AQ50" s="458"/>
      <c r="AR50" s="458"/>
      <c r="AS50" s="458"/>
      <c r="AT50" s="458"/>
      <c r="AU50" s="458"/>
      <c r="AV50" s="458"/>
      <c r="AW50" s="459"/>
    </row>
    <row r="51" spans="1:49" s="23" customFormat="1" ht="26" customHeight="1" thickBot="1" x14ac:dyDescent="0.35">
      <c r="A51" s="24"/>
      <c r="B51" s="24"/>
      <c r="C51" s="24"/>
      <c r="D51" s="24"/>
      <c r="E51" s="24"/>
      <c r="F51" s="24"/>
      <c r="G51" s="24"/>
      <c r="H51" s="24"/>
      <c r="I51" s="24"/>
      <c r="J51" s="24"/>
      <c r="K51" s="1"/>
      <c r="L51" s="1"/>
      <c r="M51" s="1"/>
      <c r="N51" s="1"/>
      <c r="O51" s="1"/>
      <c r="P51" s="1"/>
      <c r="Q51" s="1"/>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row>
    <row r="52" spans="1:49" ht="25" customHeight="1" thickBot="1" x14ac:dyDescent="0.35">
      <c r="A52" s="264" t="s">
        <v>87</v>
      </c>
      <c r="B52" s="265"/>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6"/>
    </row>
    <row r="53" spans="1:49" s="26" customFormat="1" ht="25" customHeight="1" thickBot="1" x14ac:dyDescent="0.35">
      <c r="A53" s="429" t="s">
        <v>88</v>
      </c>
      <c r="B53" s="430"/>
      <c r="C53" s="430"/>
      <c r="D53" s="430"/>
      <c r="E53" s="430"/>
      <c r="F53" s="430"/>
      <c r="G53" s="430"/>
      <c r="H53" s="430"/>
      <c r="I53" s="430"/>
      <c r="J53" s="431"/>
      <c r="L53" s="432" t="s">
        <v>89</v>
      </c>
      <c r="M53" s="433"/>
      <c r="N53" s="433"/>
      <c r="O53" s="433"/>
      <c r="P53" s="433"/>
      <c r="Q53" s="433"/>
      <c r="R53" s="433"/>
      <c r="S53" s="433"/>
      <c r="T53" s="433"/>
      <c r="U53" s="434"/>
      <c r="V53" s="27"/>
      <c r="W53" s="435" t="s">
        <v>90</v>
      </c>
      <c r="X53" s="436"/>
      <c r="Y53" s="436"/>
      <c r="Z53" s="436"/>
      <c r="AA53" s="436"/>
      <c r="AB53" s="436"/>
      <c r="AC53" s="436"/>
      <c r="AD53" s="436"/>
      <c r="AE53" s="436"/>
      <c r="AF53" s="437"/>
      <c r="AH53" s="435" t="s">
        <v>91</v>
      </c>
      <c r="AI53" s="436"/>
      <c r="AJ53" s="436"/>
      <c r="AK53" s="436"/>
      <c r="AL53" s="436"/>
      <c r="AM53" s="436"/>
      <c r="AN53" s="436"/>
      <c r="AO53" s="436"/>
      <c r="AP53" s="436"/>
      <c r="AQ53" s="437"/>
      <c r="AR53" s="28"/>
    </row>
    <row r="54" spans="1:49" ht="25" customHeight="1" thickBot="1" x14ac:dyDescent="0.35">
      <c r="A54" s="17" t="s">
        <v>92</v>
      </c>
      <c r="B54" s="6"/>
      <c r="C54" s="6"/>
      <c r="D54" s="13"/>
      <c r="E54" s="412">
        <v>72</v>
      </c>
      <c r="F54" s="412"/>
      <c r="G54" s="413"/>
      <c r="H54" s="413"/>
      <c r="I54" s="413"/>
      <c r="J54" s="414"/>
      <c r="L54" s="17" t="s">
        <v>93</v>
      </c>
      <c r="M54" s="29"/>
      <c r="N54" s="29"/>
      <c r="O54" s="30"/>
      <c r="P54" s="412">
        <v>72</v>
      </c>
      <c r="Q54" s="412"/>
      <c r="R54" s="413"/>
      <c r="S54" s="413"/>
      <c r="T54" s="413"/>
      <c r="U54" s="414"/>
      <c r="V54" s="5"/>
      <c r="W54" s="410" t="s">
        <v>94</v>
      </c>
      <c r="X54" s="411"/>
      <c r="Y54" s="411"/>
      <c r="Z54" s="411"/>
      <c r="AA54" s="412">
        <v>9</v>
      </c>
      <c r="AB54" s="412"/>
      <c r="AC54" s="413"/>
      <c r="AD54" s="413"/>
      <c r="AE54" s="413"/>
      <c r="AF54" s="414"/>
      <c r="AH54" s="269" t="s">
        <v>30</v>
      </c>
      <c r="AI54" s="438"/>
      <c r="AJ54" s="438"/>
      <c r="AK54" s="439"/>
      <c r="AL54" s="440" t="s">
        <v>95</v>
      </c>
      <c r="AM54" s="441"/>
      <c r="AN54" s="441"/>
      <c r="AO54" s="441"/>
      <c r="AP54" s="269" t="s">
        <v>32</v>
      </c>
      <c r="AQ54" s="439"/>
      <c r="AR54" s="5"/>
    </row>
    <row r="55" spans="1:49" ht="25" customHeight="1" thickBot="1" x14ac:dyDescent="0.35">
      <c r="A55" s="410" t="s">
        <v>9</v>
      </c>
      <c r="B55" s="411"/>
      <c r="C55" s="411"/>
      <c r="D55" s="411"/>
      <c r="E55" s="412">
        <v>10</v>
      </c>
      <c r="F55" s="412"/>
      <c r="G55" s="413"/>
      <c r="H55" s="413"/>
      <c r="I55" s="413"/>
      <c r="J55" s="414"/>
      <c r="L55" s="410" t="s">
        <v>9</v>
      </c>
      <c r="M55" s="411"/>
      <c r="N55" s="411"/>
      <c r="O55" s="411"/>
      <c r="P55" s="412">
        <v>10</v>
      </c>
      <c r="Q55" s="412"/>
      <c r="R55" s="413"/>
      <c r="S55" s="413"/>
      <c r="T55" s="413"/>
      <c r="U55" s="414"/>
      <c r="V55" s="5"/>
      <c r="W55" s="410" t="s">
        <v>9</v>
      </c>
      <c r="X55" s="411"/>
      <c r="Y55" s="411"/>
      <c r="Z55" s="411"/>
      <c r="AA55" s="412">
        <v>1</v>
      </c>
      <c r="AB55" s="412"/>
      <c r="AC55" s="413"/>
      <c r="AD55" s="413"/>
      <c r="AE55" s="413"/>
      <c r="AF55" s="414"/>
      <c r="AH55" s="422">
        <v>37</v>
      </c>
      <c r="AI55" s="423"/>
      <c r="AJ55" s="423"/>
      <c r="AK55" s="424"/>
      <c r="AL55" s="425">
        <v>30</v>
      </c>
      <c r="AM55" s="426"/>
      <c r="AN55" s="426"/>
      <c r="AO55" s="426"/>
      <c r="AP55" s="415">
        <v>1</v>
      </c>
      <c r="AQ55" s="416"/>
      <c r="AR55" s="5"/>
    </row>
    <row r="56" spans="1:49" ht="25" customHeight="1" thickBot="1" x14ac:dyDescent="0.35">
      <c r="A56" s="417" t="s">
        <v>8</v>
      </c>
      <c r="B56" s="418"/>
      <c r="C56" s="418"/>
      <c r="D56" s="418"/>
      <c r="E56" s="419">
        <f>SUM(E54:F55)</f>
        <v>82</v>
      </c>
      <c r="F56" s="419"/>
      <c r="G56" s="420"/>
      <c r="H56" s="420"/>
      <c r="I56" s="420"/>
      <c r="J56" s="421"/>
      <c r="L56" s="417" t="s">
        <v>8</v>
      </c>
      <c r="M56" s="418"/>
      <c r="N56" s="418"/>
      <c r="O56" s="418"/>
      <c r="P56" s="419">
        <f>SUM(P54:Q55)</f>
        <v>82</v>
      </c>
      <c r="Q56" s="419"/>
      <c r="R56" s="420"/>
      <c r="S56" s="420"/>
      <c r="T56" s="420"/>
      <c r="U56" s="421"/>
      <c r="V56" s="5"/>
      <c r="W56" s="417" t="s">
        <v>8</v>
      </c>
      <c r="X56" s="418"/>
      <c r="Y56" s="418"/>
      <c r="Z56" s="418"/>
      <c r="AA56" s="419">
        <f>SUM(AA54:AA55)</f>
        <v>10</v>
      </c>
      <c r="AB56" s="419"/>
      <c r="AC56" s="420"/>
      <c r="AD56" s="420"/>
      <c r="AE56" s="420"/>
      <c r="AF56" s="421"/>
      <c r="AH56" s="422">
        <v>65</v>
      </c>
      <c r="AI56" s="423"/>
      <c r="AJ56" s="423"/>
      <c r="AK56" s="424"/>
      <c r="AL56" s="427">
        <v>10</v>
      </c>
      <c r="AM56" s="428"/>
      <c r="AN56" s="428"/>
      <c r="AO56" s="428"/>
      <c r="AP56" s="415">
        <v>1</v>
      </c>
      <c r="AQ56" s="416"/>
      <c r="AR56" s="5"/>
    </row>
    <row r="57" spans="1:49" ht="25" customHeight="1" thickBot="1" x14ac:dyDescent="0.35">
      <c r="A57" s="397" t="s">
        <v>21</v>
      </c>
      <c r="B57" s="398"/>
      <c r="C57" s="399" t="s">
        <v>22</v>
      </c>
      <c r="D57" s="400"/>
      <c r="E57" s="400"/>
      <c r="F57" s="400"/>
      <c r="G57" s="401"/>
      <c r="H57" s="402" t="s">
        <v>23</v>
      </c>
      <c r="I57" s="403"/>
      <c r="J57" s="404"/>
      <c r="K57" s="1"/>
      <c r="L57" s="397" t="s">
        <v>21</v>
      </c>
      <c r="M57" s="398"/>
      <c r="N57" s="399" t="s">
        <v>22</v>
      </c>
      <c r="O57" s="400"/>
      <c r="P57" s="400"/>
      <c r="Q57" s="400"/>
      <c r="R57" s="401"/>
      <c r="S57" s="405" t="s">
        <v>23</v>
      </c>
      <c r="T57" s="406"/>
      <c r="U57" s="407"/>
      <c r="V57" s="1"/>
      <c r="W57" s="408" t="s">
        <v>21</v>
      </c>
      <c r="X57" s="409"/>
      <c r="Y57" s="399" t="s">
        <v>22</v>
      </c>
      <c r="Z57" s="400"/>
      <c r="AA57" s="400"/>
      <c r="AB57" s="400"/>
      <c r="AC57" s="401"/>
      <c r="AD57" s="402" t="s">
        <v>23</v>
      </c>
      <c r="AE57" s="403"/>
      <c r="AF57" s="404"/>
      <c r="AH57" s="347" t="s">
        <v>96</v>
      </c>
      <c r="AI57" s="348"/>
      <c r="AJ57" s="348"/>
      <c r="AK57" s="348"/>
      <c r="AL57" s="353" t="s">
        <v>33</v>
      </c>
      <c r="AM57" s="354"/>
      <c r="AN57" s="354"/>
      <c r="AO57" s="354"/>
      <c r="AP57" s="359" t="s">
        <v>97</v>
      </c>
      <c r="AQ57" s="360"/>
      <c r="AR57" s="5"/>
    </row>
    <row r="58" spans="1:49" ht="25" customHeight="1" x14ac:dyDescent="0.3">
      <c r="A58" s="365"/>
      <c r="B58" s="366"/>
      <c r="C58" s="367" t="s">
        <v>98</v>
      </c>
      <c r="D58" s="368"/>
      <c r="E58" s="368"/>
      <c r="F58" s="368"/>
      <c r="G58" s="369"/>
      <c r="H58" s="370">
        <f>P48</f>
        <v>30.27</v>
      </c>
      <c r="I58" s="371"/>
      <c r="J58" s="372"/>
      <c r="K58" s="1"/>
      <c r="L58" s="365">
        <v>1</v>
      </c>
      <c r="M58" s="366"/>
      <c r="N58" s="373" t="s">
        <v>99</v>
      </c>
      <c r="O58" s="374"/>
      <c r="P58" s="374"/>
      <c r="Q58" s="374"/>
      <c r="R58" s="375"/>
      <c r="S58" s="376">
        <f>L58*P56</f>
        <v>82</v>
      </c>
      <c r="T58" s="377"/>
      <c r="U58" s="378"/>
      <c r="V58" s="1"/>
      <c r="W58" s="379"/>
      <c r="X58" s="380"/>
      <c r="Y58" s="367" t="s">
        <v>100</v>
      </c>
      <c r="Z58" s="368"/>
      <c r="AA58" s="368"/>
      <c r="AB58" s="368"/>
      <c r="AC58" s="369"/>
      <c r="AD58" s="370">
        <f>M48</f>
        <v>3.5</v>
      </c>
      <c r="AE58" s="371"/>
      <c r="AF58" s="372"/>
      <c r="AH58" s="349"/>
      <c r="AI58" s="350"/>
      <c r="AJ58" s="350"/>
      <c r="AK58" s="350"/>
      <c r="AL58" s="355"/>
      <c r="AM58" s="356"/>
      <c r="AN58" s="356"/>
      <c r="AO58" s="356"/>
      <c r="AP58" s="361"/>
      <c r="AQ58" s="362"/>
      <c r="AR58" s="5"/>
    </row>
    <row r="59" spans="1:49" ht="25" customHeight="1" thickBot="1" x14ac:dyDescent="0.35">
      <c r="A59" s="381"/>
      <c r="B59" s="382"/>
      <c r="C59" s="383" t="s">
        <v>101</v>
      </c>
      <c r="D59" s="384"/>
      <c r="E59" s="384"/>
      <c r="F59" s="384"/>
      <c r="G59" s="385"/>
      <c r="H59" s="386">
        <f>P49</f>
        <v>49.730000000000004</v>
      </c>
      <c r="I59" s="387"/>
      <c r="J59" s="388"/>
      <c r="K59" s="1"/>
      <c r="L59" s="381">
        <v>4</v>
      </c>
      <c r="M59" s="382"/>
      <c r="N59" s="389" t="s">
        <v>102</v>
      </c>
      <c r="O59" s="390"/>
      <c r="P59" s="390"/>
      <c r="Q59" s="390"/>
      <c r="R59" s="391"/>
      <c r="S59" s="392">
        <f>L59*P56</f>
        <v>328</v>
      </c>
      <c r="T59" s="393"/>
      <c r="U59" s="394"/>
      <c r="V59" s="1"/>
      <c r="W59" s="395"/>
      <c r="X59" s="396"/>
      <c r="Y59" s="383" t="s">
        <v>101</v>
      </c>
      <c r="Z59" s="384"/>
      <c r="AA59" s="384"/>
      <c r="AB59" s="384"/>
      <c r="AC59" s="385"/>
      <c r="AD59" s="386">
        <f>M49</f>
        <v>6.5</v>
      </c>
      <c r="AE59" s="387"/>
      <c r="AF59" s="388"/>
      <c r="AH59" s="351"/>
      <c r="AI59" s="352"/>
      <c r="AJ59" s="352"/>
      <c r="AK59" s="352"/>
      <c r="AL59" s="357"/>
      <c r="AM59" s="358"/>
      <c r="AN59" s="358"/>
      <c r="AO59" s="358"/>
      <c r="AP59" s="363"/>
      <c r="AQ59" s="364"/>
      <c r="AR59" s="5"/>
    </row>
    <row r="60" spans="1:49" ht="25" customHeight="1" x14ac:dyDescent="0.3">
      <c r="A60" s="334">
        <v>1</v>
      </c>
      <c r="B60" s="335"/>
      <c r="C60" s="317" t="s">
        <v>24</v>
      </c>
      <c r="D60" s="318"/>
      <c r="E60" s="318"/>
      <c r="F60" s="318"/>
      <c r="G60" s="319"/>
      <c r="H60" s="320">
        <f>SUM(H58:I59)</f>
        <v>80</v>
      </c>
      <c r="I60" s="321"/>
      <c r="J60" s="322"/>
      <c r="K60" s="1"/>
      <c r="L60" s="334">
        <f>SUM(L58:L59)</f>
        <v>5</v>
      </c>
      <c r="M60" s="335"/>
      <c r="N60" s="317" t="s">
        <v>24</v>
      </c>
      <c r="O60" s="318"/>
      <c r="P60" s="318"/>
      <c r="Q60" s="318"/>
      <c r="R60" s="319"/>
      <c r="S60" s="336">
        <f>SUM(S58:T59)</f>
        <v>410</v>
      </c>
      <c r="T60" s="337"/>
      <c r="U60" s="338"/>
      <c r="W60" s="334">
        <v>1</v>
      </c>
      <c r="X60" s="335"/>
      <c r="Y60" s="317" t="s">
        <v>24</v>
      </c>
      <c r="Z60" s="318"/>
      <c r="AA60" s="318"/>
      <c r="AB60" s="318"/>
      <c r="AC60" s="319"/>
      <c r="AD60" s="320">
        <f>SUM(AD58:AE59)</f>
        <v>10</v>
      </c>
      <c r="AE60" s="321"/>
      <c r="AF60" s="322"/>
    </row>
    <row r="61" spans="1:49" ht="25" customHeight="1" thickBot="1" x14ac:dyDescent="0.35">
      <c r="A61" s="323"/>
      <c r="B61" s="324"/>
      <c r="C61" s="325"/>
      <c r="D61" s="326"/>
      <c r="E61" s="326"/>
      <c r="F61" s="326"/>
      <c r="G61" s="327"/>
      <c r="H61" s="328" t="s">
        <v>103</v>
      </c>
      <c r="I61" s="329"/>
      <c r="J61" s="330"/>
      <c r="K61" s="1"/>
      <c r="L61" s="323"/>
      <c r="M61" s="324"/>
      <c r="N61" s="325"/>
      <c r="O61" s="326"/>
      <c r="P61" s="326"/>
      <c r="Q61" s="326"/>
      <c r="R61" s="327"/>
      <c r="S61" s="339"/>
      <c r="T61" s="340"/>
      <c r="U61" s="341"/>
      <c r="W61" s="323"/>
      <c r="X61" s="324"/>
      <c r="Y61" s="325"/>
      <c r="Z61" s="326"/>
      <c r="AA61" s="326"/>
      <c r="AB61" s="326"/>
      <c r="AC61" s="327"/>
      <c r="AD61" s="328" t="s">
        <v>103</v>
      </c>
      <c r="AE61" s="329"/>
      <c r="AF61" s="330"/>
    </row>
    <row r="62" spans="1:49" ht="25" customHeight="1" thickBot="1" x14ac:dyDescent="0.35">
      <c r="A62" s="345">
        <f>A61+A60</f>
        <v>1</v>
      </c>
      <c r="B62" s="346"/>
      <c r="C62" s="314" t="s">
        <v>25</v>
      </c>
      <c r="D62" s="315"/>
      <c r="E62" s="315"/>
      <c r="F62" s="315"/>
      <c r="G62" s="316"/>
      <c r="H62" s="331"/>
      <c r="I62" s="332"/>
      <c r="J62" s="333"/>
      <c r="K62" s="1"/>
      <c r="L62" s="345">
        <f>L61+L60</f>
        <v>5</v>
      </c>
      <c r="M62" s="346"/>
      <c r="N62" s="314" t="s">
        <v>25</v>
      </c>
      <c r="O62" s="315"/>
      <c r="P62" s="315"/>
      <c r="Q62" s="315"/>
      <c r="R62" s="316"/>
      <c r="S62" s="342"/>
      <c r="T62" s="343"/>
      <c r="U62" s="344"/>
      <c r="W62" s="345">
        <f>W61+W60</f>
        <v>1</v>
      </c>
      <c r="X62" s="346"/>
      <c r="Y62" s="314" t="s">
        <v>25</v>
      </c>
      <c r="Z62" s="315"/>
      <c r="AA62" s="315"/>
      <c r="AB62" s="315"/>
      <c r="AC62" s="316"/>
      <c r="AD62" s="331"/>
      <c r="AE62" s="332"/>
      <c r="AF62" s="333"/>
    </row>
    <row r="63" spans="1:49" ht="25" customHeight="1" x14ac:dyDescent="0.3">
      <c r="A63" s="12" t="s">
        <v>104</v>
      </c>
      <c r="J63" s="31"/>
      <c r="K63" s="31"/>
      <c r="L63" s="31"/>
      <c r="M63" s="31"/>
      <c r="N63" s="10"/>
      <c r="O63" s="10"/>
      <c r="P63" s="10"/>
      <c r="Q63" s="10"/>
      <c r="R63" s="1"/>
      <c r="W63" s="5"/>
      <c r="X63" s="1"/>
      <c r="Y63" s="5"/>
    </row>
    <row r="64" spans="1:49" ht="25" customHeight="1" x14ac:dyDescent="0.3">
      <c r="A64" s="11" t="s">
        <v>13</v>
      </c>
      <c r="B64" s="11" t="s">
        <v>105</v>
      </c>
      <c r="J64" s="31"/>
      <c r="K64" s="31"/>
      <c r="L64" s="31"/>
      <c r="M64" s="31"/>
      <c r="N64" s="10"/>
      <c r="O64" s="10"/>
      <c r="P64" s="10"/>
      <c r="Q64" s="10"/>
      <c r="R64" s="1"/>
      <c r="W64" s="5"/>
      <c r="X64" s="1"/>
      <c r="Y64" s="5"/>
    </row>
    <row r="65" spans="1:50" ht="25" customHeight="1" x14ac:dyDescent="0.3">
      <c r="A65" s="11" t="s">
        <v>14</v>
      </c>
      <c r="B65" s="11" t="s">
        <v>106</v>
      </c>
      <c r="J65" s="31"/>
      <c r="K65" s="31"/>
      <c r="L65" s="31"/>
      <c r="M65" s="31"/>
      <c r="N65" s="10"/>
      <c r="O65" s="10"/>
      <c r="P65" s="10"/>
      <c r="Q65" s="10"/>
      <c r="R65" s="1"/>
      <c r="W65" s="5"/>
      <c r="X65" s="1"/>
      <c r="Y65" s="5"/>
    </row>
    <row r="66" spans="1:50" ht="25" customHeight="1" x14ac:dyDescent="0.3">
      <c r="A66" s="11" t="s">
        <v>15</v>
      </c>
      <c r="B66" s="11" t="s">
        <v>107</v>
      </c>
      <c r="J66" s="31"/>
      <c r="K66" s="31"/>
      <c r="L66" s="31"/>
      <c r="M66" s="31"/>
      <c r="N66" s="10"/>
      <c r="O66" s="10"/>
      <c r="P66" s="10"/>
      <c r="Q66" s="10"/>
      <c r="R66" s="1"/>
      <c r="W66" s="5"/>
      <c r="X66" s="1"/>
      <c r="Y66" s="5"/>
    </row>
    <row r="67" spans="1:50" ht="25" customHeight="1" x14ac:dyDescent="0.3">
      <c r="A67" s="11" t="s">
        <v>16</v>
      </c>
      <c r="B67" s="11" t="s">
        <v>253</v>
      </c>
      <c r="J67" s="31"/>
      <c r="K67" s="31"/>
      <c r="L67" s="31"/>
      <c r="M67" s="31"/>
      <c r="N67" s="10"/>
      <c r="O67" s="10"/>
      <c r="P67" s="10"/>
      <c r="Q67" s="10"/>
      <c r="R67" s="1"/>
      <c r="W67" s="5"/>
      <c r="X67" s="1"/>
      <c r="Y67" s="5"/>
    </row>
    <row r="68" spans="1:50" ht="25" customHeight="1" x14ac:dyDescent="0.3">
      <c r="A68" s="1" t="s">
        <v>17</v>
      </c>
      <c r="B68" s="11" t="s">
        <v>108</v>
      </c>
      <c r="J68" s="31"/>
      <c r="K68" s="31"/>
      <c r="L68" s="31"/>
      <c r="M68" s="31"/>
      <c r="N68" s="10"/>
      <c r="O68" s="10"/>
      <c r="P68" s="10"/>
      <c r="Q68" s="10"/>
      <c r="R68" s="1"/>
      <c r="W68" s="5"/>
      <c r="X68" s="1"/>
      <c r="Y68" s="5"/>
    </row>
    <row r="69" spans="1:50" ht="25" customHeight="1" thickBot="1" x14ac:dyDescent="0.35">
      <c r="A69" s="11" t="s">
        <v>18</v>
      </c>
      <c r="B69" s="11" t="s">
        <v>109</v>
      </c>
      <c r="J69" s="1"/>
      <c r="K69" s="1"/>
      <c r="L69" s="1"/>
      <c r="M69" s="1"/>
      <c r="N69" s="1"/>
      <c r="O69" s="1"/>
      <c r="P69" s="1"/>
      <c r="Q69" s="1"/>
      <c r="R69" s="1"/>
      <c r="S69" s="1"/>
      <c r="X69" s="1"/>
      <c r="AW69" s="5"/>
      <c r="AX69" s="5"/>
    </row>
    <row r="70" spans="1:50" ht="25" customHeight="1" thickBot="1" x14ac:dyDescent="0.35">
      <c r="A70" s="280" t="s">
        <v>110</v>
      </c>
      <c r="B70" s="281"/>
      <c r="C70" s="286" t="s">
        <v>27</v>
      </c>
      <c r="D70" s="287"/>
      <c r="E70" s="288" t="s">
        <v>111</v>
      </c>
      <c r="F70" s="289"/>
      <c r="G70" s="286" t="s">
        <v>112</v>
      </c>
      <c r="H70" s="287"/>
      <c r="I70" s="294" t="s">
        <v>113</v>
      </c>
      <c r="J70" s="295"/>
      <c r="K70" s="295"/>
      <c r="L70" s="296"/>
      <c r="M70" s="303" t="s">
        <v>263</v>
      </c>
      <c r="N70" s="304"/>
      <c r="O70" s="272" t="s">
        <v>114</v>
      </c>
      <c r="P70" s="273"/>
      <c r="Q70" s="274"/>
      <c r="R70" s="275" t="s">
        <v>27</v>
      </c>
      <c r="S70" s="276"/>
      <c r="T70" s="309" t="s">
        <v>115</v>
      </c>
      <c r="U70" s="250"/>
      <c r="V70" s="251"/>
      <c r="W70" s="278" t="s">
        <v>112</v>
      </c>
      <c r="X70" s="276"/>
      <c r="Y70" s="310" t="s">
        <v>116</v>
      </c>
      <c r="Z70" s="311"/>
      <c r="AA70" s="311"/>
      <c r="AB70" s="311"/>
      <c r="AC70" s="311"/>
      <c r="AD70" s="312"/>
      <c r="AE70" s="32" t="s">
        <v>7</v>
      </c>
    </row>
    <row r="71" spans="1:50" ht="25" customHeight="1" thickBot="1" x14ac:dyDescent="0.35">
      <c r="A71" s="282"/>
      <c r="B71" s="283"/>
      <c r="C71" s="286"/>
      <c r="D71" s="287"/>
      <c r="E71" s="290"/>
      <c r="F71" s="291"/>
      <c r="G71" s="286"/>
      <c r="H71" s="287"/>
      <c r="I71" s="297"/>
      <c r="J71" s="298"/>
      <c r="K71" s="298"/>
      <c r="L71" s="299"/>
      <c r="M71" s="303"/>
      <c r="N71" s="304"/>
      <c r="O71" s="272" t="s">
        <v>114</v>
      </c>
      <c r="P71" s="273"/>
      <c r="Q71" s="274"/>
      <c r="R71" s="275" t="s">
        <v>27</v>
      </c>
      <c r="S71" s="276"/>
      <c r="T71" s="313" t="s">
        <v>115</v>
      </c>
      <c r="U71" s="243"/>
      <c r="V71" s="244"/>
      <c r="W71" s="278" t="s">
        <v>112</v>
      </c>
      <c r="X71" s="276"/>
      <c r="Y71" s="313" t="s">
        <v>116</v>
      </c>
      <c r="Z71" s="243"/>
      <c r="AA71" s="243"/>
      <c r="AB71" s="243"/>
      <c r="AC71" s="243"/>
      <c r="AD71" s="244"/>
      <c r="AE71" s="33" t="s">
        <v>6</v>
      </c>
    </row>
    <row r="72" spans="1:50" ht="25" customHeight="1" thickBot="1" x14ac:dyDescent="0.35">
      <c r="A72" s="282"/>
      <c r="B72" s="283"/>
      <c r="C72" s="286"/>
      <c r="D72" s="287"/>
      <c r="E72" s="290"/>
      <c r="F72" s="291"/>
      <c r="G72" s="286"/>
      <c r="H72" s="287"/>
      <c r="I72" s="297"/>
      <c r="J72" s="298"/>
      <c r="K72" s="298"/>
      <c r="L72" s="299"/>
      <c r="M72" s="303"/>
      <c r="N72" s="304"/>
      <c r="O72" s="272" t="s">
        <v>114</v>
      </c>
      <c r="P72" s="273"/>
      <c r="Q72" s="274"/>
      <c r="R72" s="275" t="s">
        <v>27</v>
      </c>
      <c r="S72" s="276"/>
      <c r="T72" s="307" t="s">
        <v>115</v>
      </c>
      <c r="U72" s="241"/>
      <c r="V72" s="242"/>
      <c r="W72" s="278" t="s">
        <v>112</v>
      </c>
      <c r="X72" s="276"/>
      <c r="Y72" s="307" t="s">
        <v>116</v>
      </c>
      <c r="Z72" s="241"/>
      <c r="AA72" s="241"/>
      <c r="AB72" s="241"/>
      <c r="AC72" s="241"/>
      <c r="AD72" s="242"/>
      <c r="AE72" s="33" t="s">
        <v>5</v>
      </c>
    </row>
    <row r="73" spans="1:50" ht="25" customHeight="1" thickBot="1" x14ac:dyDescent="0.35">
      <c r="A73" s="282"/>
      <c r="B73" s="283"/>
      <c r="C73" s="286"/>
      <c r="D73" s="287"/>
      <c r="E73" s="290"/>
      <c r="F73" s="291"/>
      <c r="G73" s="286"/>
      <c r="H73" s="287"/>
      <c r="I73" s="297"/>
      <c r="J73" s="298"/>
      <c r="K73" s="298"/>
      <c r="L73" s="299"/>
      <c r="M73" s="303"/>
      <c r="N73" s="304"/>
      <c r="O73" s="272" t="s">
        <v>114</v>
      </c>
      <c r="P73" s="273"/>
      <c r="Q73" s="274"/>
      <c r="R73" s="275" t="s">
        <v>27</v>
      </c>
      <c r="S73" s="276"/>
      <c r="T73" s="308" t="s">
        <v>115</v>
      </c>
      <c r="U73" s="239"/>
      <c r="V73" s="240"/>
      <c r="W73" s="278" t="s">
        <v>112</v>
      </c>
      <c r="X73" s="276"/>
      <c r="Y73" s="308" t="s">
        <v>116</v>
      </c>
      <c r="Z73" s="239"/>
      <c r="AA73" s="239"/>
      <c r="AB73" s="239"/>
      <c r="AC73" s="239"/>
      <c r="AD73" s="240"/>
      <c r="AE73" s="33" t="s">
        <v>4</v>
      </c>
    </row>
    <row r="74" spans="1:50" ht="25" customHeight="1" thickBot="1" x14ac:dyDescent="0.35">
      <c r="A74" s="282"/>
      <c r="B74" s="283"/>
      <c r="C74" s="286"/>
      <c r="D74" s="287"/>
      <c r="E74" s="290"/>
      <c r="F74" s="291"/>
      <c r="G74" s="286"/>
      <c r="H74" s="287"/>
      <c r="I74" s="297"/>
      <c r="J74" s="298"/>
      <c r="K74" s="298"/>
      <c r="L74" s="299"/>
      <c r="M74" s="303"/>
      <c r="N74" s="304"/>
      <c r="O74" s="272" t="s">
        <v>114</v>
      </c>
      <c r="P74" s="273"/>
      <c r="Q74" s="274"/>
      <c r="R74" s="275" t="s">
        <v>27</v>
      </c>
      <c r="S74" s="276"/>
      <c r="T74" s="305" t="s">
        <v>115</v>
      </c>
      <c r="U74" s="236"/>
      <c r="V74" s="237"/>
      <c r="W74" s="278" t="s">
        <v>112</v>
      </c>
      <c r="X74" s="276"/>
      <c r="Y74" s="305" t="s">
        <v>116</v>
      </c>
      <c r="Z74" s="236"/>
      <c r="AA74" s="236"/>
      <c r="AB74" s="236"/>
      <c r="AC74" s="236"/>
      <c r="AD74" s="237"/>
      <c r="AE74" s="33" t="s">
        <v>3</v>
      </c>
    </row>
    <row r="75" spans="1:50" ht="25" customHeight="1" thickBot="1" x14ac:dyDescent="0.35">
      <c r="A75" s="282"/>
      <c r="B75" s="283"/>
      <c r="C75" s="286"/>
      <c r="D75" s="287"/>
      <c r="E75" s="290"/>
      <c r="F75" s="291"/>
      <c r="G75" s="286"/>
      <c r="H75" s="287"/>
      <c r="I75" s="297"/>
      <c r="J75" s="298"/>
      <c r="K75" s="298"/>
      <c r="L75" s="299"/>
      <c r="M75" s="303"/>
      <c r="N75" s="304"/>
      <c r="O75" s="272" t="s">
        <v>114</v>
      </c>
      <c r="P75" s="273"/>
      <c r="Q75" s="274"/>
      <c r="R75" s="275" t="s">
        <v>27</v>
      </c>
      <c r="S75" s="276"/>
      <c r="T75" s="306" t="s">
        <v>115</v>
      </c>
      <c r="U75" s="234"/>
      <c r="V75" s="235"/>
      <c r="W75" s="278" t="s">
        <v>112</v>
      </c>
      <c r="X75" s="276"/>
      <c r="Y75" s="306" t="s">
        <v>116</v>
      </c>
      <c r="Z75" s="234"/>
      <c r="AA75" s="234"/>
      <c r="AB75" s="234"/>
      <c r="AC75" s="234"/>
      <c r="AD75" s="235"/>
      <c r="AE75" s="33" t="s">
        <v>2</v>
      </c>
    </row>
    <row r="76" spans="1:50" ht="25" customHeight="1" thickBot="1" x14ac:dyDescent="0.35">
      <c r="A76" s="282"/>
      <c r="B76" s="283"/>
      <c r="C76" s="286"/>
      <c r="D76" s="287"/>
      <c r="E76" s="290"/>
      <c r="F76" s="291"/>
      <c r="G76" s="286"/>
      <c r="H76" s="287"/>
      <c r="I76" s="297"/>
      <c r="J76" s="298"/>
      <c r="K76" s="298"/>
      <c r="L76" s="299"/>
      <c r="M76" s="303"/>
      <c r="N76" s="304"/>
      <c r="O76" s="272" t="s">
        <v>114</v>
      </c>
      <c r="P76" s="273"/>
      <c r="Q76" s="274"/>
      <c r="R76" s="275" t="s">
        <v>27</v>
      </c>
      <c r="S76" s="276"/>
      <c r="T76" s="277" t="s">
        <v>115</v>
      </c>
      <c r="U76" s="232"/>
      <c r="V76" s="233"/>
      <c r="W76" s="278" t="s">
        <v>112</v>
      </c>
      <c r="X76" s="276"/>
      <c r="Y76" s="277" t="s">
        <v>116</v>
      </c>
      <c r="Z76" s="232"/>
      <c r="AA76" s="232"/>
      <c r="AB76" s="232"/>
      <c r="AC76" s="232"/>
      <c r="AD76" s="233"/>
      <c r="AE76" s="33" t="s">
        <v>1</v>
      </c>
      <c r="AL76" s="2"/>
      <c r="AM76" s="2"/>
      <c r="AN76" s="2"/>
      <c r="AO76" s="2"/>
    </row>
    <row r="77" spans="1:50" ht="25" customHeight="1" thickBot="1" x14ac:dyDescent="0.35">
      <c r="A77" s="284"/>
      <c r="B77" s="285"/>
      <c r="C77" s="286"/>
      <c r="D77" s="287"/>
      <c r="E77" s="292"/>
      <c r="F77" s="293"/>
      <c r="G77" s="286"/>
      <c r="H77" s="287"/>
      <c r="I77" s="300"/>
      <c r="J77" s="301"/>
      <c r="K77" s="301"/>
      <c r="L77" s="302"/>
      <c r="M77" s="303"/>
      <c r="N77" s="304"/>
      <c r="O77" s="272" t="s">
        <v>114</v>
      </c>
      <c r="P77" s="273"/>
      <c r="Q77" s="274"/>
      <c r="R77" s="275" t="s">
        <v>27</v>
      </c>
      <c r="S77" s="276"/>
      <c r="T77" s="279" t="s">
        <v>115</v>
      </c>
      <c r="U77" s="226"/>
      <c r="V77" s="227"/>
      <c r="W77" s="278" t="s">
        <v>112</v>
      </c>
      <c r="X77" s="276"/>
      <c r="Y77" s="279" t="s">
        <v>116</v>
      </c>
      <c r="Z77" s="226"/>
      <c r="AA77" s="226"/>
      <c r="AB77" s="226"/>
      <c r="AC77" s="226"/>
      <c r="AD77" s="227"/>
      <c r="AE77" s="33" t="s">
        <v>0</v>
      </c>
      <c r="AL77" s="2"/>
      <c r="AM77" s="2"/>
      <c r="AN77" s="2"/>
      <c r="AO77" s="2"/>
    </row>
    <row r="78" spans="1:50" ht="25" customHeight="1" thickBot="1" x14ac:dyDescent="0.35">
      <c r="A78" s="5"/>
      <c r="J78" s="1"/>
      <c r="K78" s="1"/>
      <c r="L78" s="1"/>
      <c r="M78" s="1"/>
      <c r="N78" s="1"/>
      <c r="O78" s="1"/>
      <c r="P78" s="1"/>
      <c r="Q78" s="1"/>
      <c r="R78" s="1"/>
      <c r="S78" s="1"/>
      <c r="V78" s="6"/>
      <c r="W78" s="5"/>
      <c r="X78" s="1"/>
      <c r="Y78" s="5"/>
      <c r="AT78" s="5"/>
      <c r="AU78" s="5"/>
      <c r="AV78" s="5"/>
      <c r="AW78" s="5"/>
      <c r="AX78" s="5"/>
    </row>
    <row r="79" spans="1:50" ht="25" customHeight="1" thickBot="1" x14ac:dyDescent="0.35">
      <c r="A79" s="264" t="s">
        <v>117</v>
      </c>
      <c r="B79" s="265"/>
      <c r="C79" s="265"/>
      <c r="D79" s="265"/>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c r="AH79" s="265"/>
      <c r="AI79" s="265"/>
      <c r="AJ79" s="265"/>
      <c r="AK79" s="265"/>
      <c r="AL79" s="265"/>
      <c r="AM79" s="265"/>
      <c r="AN79" s="265"/>
      <c r="AO79" s="265"/>
      <c r="AP79" s="265"/>
      <c r="AQ79" s="265"/>
      <c r="AR79" s="265"/>
      <c r="AS79" s="265"/>
      <c r="AT79" s="265"/>
      <c r="AU79" s="265"/>
      <c r="AV79" s="265"/>
      <c r="AW79" s="266"/>
    </row>
    <row r="80" spans="1:50" ht="25" customHeight="1" x14ac:dyDescent="0.3">
      <c r="A80" s="267" t="s">
        <v>118</v>
      </c>
      <c r="B80" s="267"/>
      <c r="C80" s="267"/>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7"/>
      <c r="AI80" s="267"/>
      <c r="AJ80" s="267"/>
      <c r="AK80" s="267"/>
      <c r="AL80" s="267"/>
      <c r="AM80" s="267"/>
      <c r="AN80" s="267"/>
      <c r="AO80" s="267"/>
      <c r="AP80" s="267"/>
      <c r="AQ80" s="267"/>
      <c r="AR80" s="267"/>
      <c r="AS80" s="267"/>
      <c r="AT80" s="267"/>
      <c r="AU80" s="267"/>
      <c r="AV80" s="267"/>
    </row>
    <row r="81" spans="1:52" ht="25" customHeight="1" x14ac:dyDescent="0.3">
      <c r="A81" s="267"/>
      <c r="B81" s="267"/>
      <c r="C81" s="267"/>
      <c r="D81" s="267"/>
      <c r="E81" s="267"/>
      <c r="F81" s="267"/>
      <c r="G81" s="267"/>
      <c r="H81" s="267"/>
      <c r="I81" s="267"/>
      <c r="J81" s="267"/>
      <c r="K81" s="267"/>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67"/>
      <c r="AL81" s="267"/>
      <c r="AM81" s="267"/>
      <c r="AN81" s="267"/>
      <c r="AO81" s="267"/>
      <c r="AP81" s="267"/>
      <c r="AQ81" s="267"/>
      <c r="AR81" s="267"/>
      <c r="AS81" s="267"/>
      <c r="AT81" s="267"/>
      <c r="AU81" s="267"/>
      <c r="AV81" s="267"/>
    </row>
    <row r="82" spans="1:52" ht="25" customHeight="1" x14ac:dyDescent="0.3">
      <c r="A82" s="268" t="s">
        <v>119</v>
      </c>
      <c r="B82" s="268"/>
      <c r="C82" s="268"/>
      <c r="D82" s="268"/>
      <c r="E82" s="268"/>
      <c r="F82" s="268"/>
      <c r="G82" s="268"/>
      <c r="H82" s="268"/>
      <c r="I82" s="268"/>
      <c r="J82" s="268"/>
      <c r="K82" s="268"/>
      <c r="L82" s="268"/>
      <c r="M82" s="268"/>
      <c r="N82" s="268"/>
      <c r="O82" s="268"/>
      <c r="P82" s="268"/>
      <c r="Q82" s="268"/>
      <c r="R82" s="268"/>
      <c r="S82" s="268"/>
      <c r="T82" s="268"/>
      <c r="U82" s="268"/>
      <c r="V82" s="268"/>
      <c r="W82" s="268"/>
      <c r="X82" s="268"/>
      <c r="Y82" s="268"/>
      <c r="Z82" s="268"/>
      <c r="AA82" s="268"/>
      <c r="AB82" s="268"/>
      <c r="AC82" s="268"/>
      <c r="AD82" s="268"/>
      <c r="AE82" s="268"/>
      <c r="AF82" s="268"/>
      <c r="AG82" s="268"/>
      <c r="AH82" s="268"/>
      <c r="AI82" s="268"/>
      <c r="AJ82" s="268"/>
      <c r="AK82" s="268"/>
      <c r="AL82" s="268"/>
      <c r="AM82" s="268"/>
      <c r="AN82" s="268"/>
      <c r="AO82" s="268"/>
      <c r="AP82" s="268"/>
      <c r="AQ82" s="268"/>
      <c r="AR82" s="268"/>
      <c r="AS82" s="268"/>
      <c r="AT82" s="268"/>
      <c r="AU82" s="268"/>
      <c r="AV82" s="268"/>
    </row>
    <row r="83" spans="1:52" ht="25" customHeight="1" x14ac:dyDescent="0.3">
      <c r="A83" s="268"/>
      <c r="B83" s="268"/>
      <c r="C83" s="268"/>
      <c r="D83" s="268"/>
      <c r="E83" s="268"/>
      <c r="F83" s="268"/>
      <c r="G83" s="268"/>
      <c r="H83" s="268"/>
      <c r="I83" s="268"/>
      <c r="J83" s="268"/>
      <c r="K83" s="268"/>
      <c r="L83" s="268"/>
      <c r="M83" s="268"/>
      <c r="N83" s="268"/>
      <c r="O83" s="268"/>
      <c r="P83" s="268"/>
      <c r="Q83" s="268"/>
      <c r="R83" s="268"/>
      <c r="S83" s="268"/>
      <c r="T83" s="268"/>
      <c r="U83" s="268"/>
      <c r="V83" s="268"/>
      <c r="W83" s="268"/>
      <c r="X83" s="268"/>
      <c r="Y83" s="268"/>
      <c r="Z83" s="268"/>
      <c r="AA83" s="268"/>
      <c r="AB83" s="268"/>
      <c r="AC83" s="268"/>
      <c r="AD83" s="268"/>
      <c r="AE83" s="268"/>
      <c r="AF83" s="268"/>
      <c r="AG83" s="268"/>
      <c r="AH83" s="268"/>
      <c r="AI83" s="268"/>
      <c r="AJ83" s="268"/>
      <c r="AK83" s="268"/>
      <c r="AL83" s="268"/>
      <c r="AM83" s="268"/>
      <c r="AN83" s="268"/>
      <c r="AO83" s="268"/>
      <c r="AP83" s="268"/>
      <c r="AQ83" s="268"/>
      <c r="AR83" s="268"/>
      <c r="AS83" s="268"/>
      <c r="AT83" s="268"/>
      <c r="AU83" s="268"/>
      <c r="AV83" s="268"/>
    </row>
    <row r="84" spans="1:52" ht="25" customHeight="1" x14ac:dyDescent="0.3">
      <c r="A84" s="268" t="s">
        <v>120</v>
      </c>
      <c r="B84" s="268"/>
      <c r="C84" s="268"/>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c r="AK84" s="268"/>
      <c r="AL84" s="268"/>
      <c r="AM84" s="268"/>
      <c r="AN84" s="268"/>
      <c r="AO84" s="268"/>
      <c r="AP84" s="268"/>
      <c r="AQ84" s="268"/>
      <c r="AR84" s="268"/>
      <c r="AS84" s="268"/>
      <c r="AT84" s="268"/>
      <c r="AU84" s="268"/>
      <c r="AV84" s="268"/>
    </row>
    <row r="85" spans="1:52" ht="25" customHeight="1" x14ac:dyDescent="0.3">
      <c r="A85" s="268"/>
      <c r="B85" s="268"/>
      <c r="C85" s="268"/>
      <c r="D85" s="268"/>
      <c r="E85" s="268"/>
      <c r="F85" s="268"/>
      <c r="G85" s="268"/>
      <c r="H85" s="268"/>
      <c r="I85" s="268"/>
      <c r="J85" s="268"/>
      <c r="K85" s="268"/>
      <c r="L85" s="268"/>
      <c r="M85" s="268"/>
      <c r="N85" s="268"/>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268"/>
      <c r="AN85" s="268"/>
      <c r="AO85" s="268"/>
      <c r="AP85" s="268"/>
      <c r="AQ85" s="268"/>
      <c r="AR85" s="268"/>
      <c r="AS85" s="268"/>
      <c r="AT85" s="268"/>
      <c r="AU85" s="268"/>
      <c r="AV85" s="268"/>
    </row>
    <row r="86" spans="1:52" ht="25" customHeight="1" x14ac:dyDescent="0.3">
      <c r="A86" s="268" t="s">
        <v>121</v>
      </c>
      <c r="B86" s="268"/>
      <c r="C86" s="268"/>
      <c r="D86" s="268"/>
      <c r="E86" s="268"/>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268"/>
      <c r="AJ86" s="268"/>
      <c r="AK86" s="268"/>
      <c r="AL86" s="268"/>
      <c r="AM86" s="268"/>
      <c r="AN86" s="268"/>
      <c r="AO86" s="268"/>
      <c r="AP86" s="268"/>
      <c r="AQ86" s="268"/>
      <c r="AR86" s="268"/>
      <c r="AS86" s="268"/>
      <c r="AT86" s="268"/>
      <c r="AU86" s="268"/>
      <c r="AV86" s="268"/>
    </row>
    <row r="87" spans="1:52" ht="25" customHeight="1" thickBot="1" x14ac:dyDescent="0.35">
      <c r="A87" s="268"/>
      <c r="B87" s="268"/>
      <c r="C87" s="268"/>
      <c r="D87" s="268"/>
      <c r="E87" s="268"/>
      <c r="F87" s="268"/>
      <c r="G87" s="268"/>
      <c r="H87" s="268"/>
      <c r="I87" s="268"/>
      <c r="J87" s="268"/>
      <c r="K87" s="268"/>
      <c r="L87" s="268"/>
      <c r="M87" s="268"/>
      <c r="N87" s="268"/>
      <c r="O87" s="268"/>
      <c r="P87" s="268"/>
      <c r="Q87" s="268"/>
      <c r="R87" s="268"/>
      <c r="S87" s="268"/>
      <c r="T87" s="268"/>
      <c r="U87" s="268"/>
      <c r="V87" s="268"/>
      <c r="W87" s="268"/>
      <c r="X87" s="268"/>
      <c r="Y87" s="268"/>
      <c r="Z87" s="268"/>
      <c r="AA87" s="268"/>
      <c r="AB87" s="268"/>
      <c r="AC87" s="268"/>
      <c r="AD87" s="268"/>
      <c r="AE87" s="268"/>
      <c r="AF87" s="268"/>
      <c r="AG87" s="268"/>
      <c r="AH87" s="268"/>
      <c r="AI87" s="268"/>
      <c r="AJ87" s="268"/>
      <c r="AK87" s="268"/>
      <c r="AL87" s="268"/>
      <c r="AM87" s="268"/>
      <c r="AN87" s="268"/>
      <c r="AO87" s="268"/>
      <c r="AP87" s="268"/>
      <c r="AQ87" s="268"/>
      <c r="AR87" s="268"/>
      <c r="AS87" s="268"/>
      <c r="AT87" s="268"/>
      <c r="AU87" s="268"/>
      <c r="AV87" s="268"/>
    </row>
    <row r="88" spans="1:52" ht="25" customHeight="1" thickBot="1" x14ac:dyDescent="0.35">
      <c r="A88" s="269" t="s">
        <v>41</v>
      </c>
      <c r="B88" s="270"/>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0"/>
      <c r="AF88" s="270"/>
      <c r="AG88" s="270"/>
      <c r="AH88" s="270"/>
      <c r="AI88" s="270"/>
      <c r="AJ88" s="270"/>
      <c r="AK88" s="270"/>
      <c r="AL88" s="270"/>
      <c r="AM88" s="270"/>
      <c r="AN88" s="270"/>
      <c r="AO88" s="270"/>
      <c r="AP88" s="270"/>
      <c r="AQ88" s="270"/>
      <c r="AR88" s="270"/>
      <c r="AS88" s="270"/>
      <c r="AT88" s="270"/>
      <c r="AU88" s="270"/>
      <c r="AV88" s="270"/>
      <c r="AW88" s="271"/>
      <c r="AX88" s="257" t="s">
        <v>42</v>
      </c>
      <c r="AY88" s="258"/>
      <c r="AZ88" s="259"/>
    </row>
    <row r="89" spans="1:52" s="7" customFormat="1" ht="25" customHeight="1" thickBot="1" x14ac:dyDescent="0.35">
      <c r="A89" s="18"/>
      <c r="B89" s="254">
        <v>1</v>
      </c>
      <c r="C89" s="255"/>
      <c r="D89" s="255" t="s">
        <v>26</v>
      </c>
      <c r="E89" s="256"/>
      <c r="F89" s="253">
        <v>2</v>
      </c>
      <c r="G89" s="253"/>
      <c r="H89" s="253" t="s">
        <v>26</v>
      </c>
      <c r="I89" s="253"/>
      <c r="J89" s="254">
        <v>3</v>
      </c>
      <c r="K89" s="255"/>
      <c r="L89" s="255" t="s">
        <v>26</v>
      </c>
      <c r="M89" s="256"/>
      <c r="N89" s="253">
        <v>4</v>
      </c>
      <c r="O89" s="253"/>
      <c r="P89" s="253" t="s">
        <v>26</v>
      </c>
      <c r="Q89" s="253"/>
      <c r="R89" s="254">
        <v>5</v>
      </c>
      <c r="S89" s="255"/>
      <c r="T89" s="255" t="s">
        <v>26</v>
      </c>
      <c r="U89" s="256"/>
      <c r="V89" s="253">
        <v>6</v>
      </c>
      <c r="W89" s="253"/>
      <c r="X89" s="253" t="s">
        <v>26</v>
      </c>
      <c r="Y89" s="253"/>
      <c r="Z89" s="254">
        <v>7</v>
      </c>
      <c r="AA89" s="255"/>
      <c r="AB89" s="255" t="s">
        <v>26</v>
      </c>
      <c r="AC89" s="256"/>
      <c r="AD89" s="253">
        <v>8</v>
      </c>
      <c r="AE89" s="253"/>
      <c r="AF89" s="253" t="s">
        <v>26</v>
      </c>
      <c r="AG89" s="253"/>
      <c r="AH89" s="254">
        <v>9</v>
      </c>
      <c r="AI89" s="255"/>
      <c r="AJ89" s="255" t="s">
        <v>26</v>
      </c>
      <c r="AK89" s="256"/>
      <c r="AL89" s="253">
        <v>10</v>
      </c>
      <c r="AM89" s="253"/>
      <c r="AN89" s="253" t="s">
        <v>26</v>
      </c>
      <c r="AO89" s="253"/>
      <c r="AP89" s="254">
        <v>11</v>
      </c>
      <c r="AQ89" s="255"/>
      <c r="AR89" s="255" t="s">
        <v>26</v>
      </c>
      <c r="AS89" s="256"/>
      <c r="AT89" s="253">
        <v>12</v>
      </c>
      <c r="AU89" s="253"/>
      <c r="AV89" s="253" t="s">
        <v>26</v>
      </c>
      <c r="AW89" s="263"/>
      <c r="AX89" s="260"/>
      <c r="AY89" s="261"/>
      <c r="AZ89" s="262"/>
    </row>
    <row r="90" spans="1:52" ht="25" customHeight="1" thickBot="1" x14ac:dyDescent="0.35">
      <c r="A90" s="34" t="s">
        <v>7</v>
      </c>
      <c r="B90" s="252" t="str">
        <f>B15</f>
        <v>Ae-B-1</v>
      </c>
      <c r="C90" s="249"/>
      <c r="D90" s="246">
        <f>D15</f>
        <v>8.5</v>
      </c>
      <c r="E90" s="247"/>
      <c r="F90" s="249" t="str">
        <f t="shared" ref="F90" si="0">F15</f>
        <v>pa5-16</v>
      </c>
      <c r="G90" s="249"/>
      <c r="H90" s="246">
        <f t="shared" ref="H90" si="1">H15</f>
        <v>2.4166666666666665</v>
      </c>
      <c r="I90" s="247"/>
      <c r="J90" s="249" t="str">
        <f t="shared" ref="J90" si="2">J15</f>
        <v>pa7-15</v>
      </c>
      <c r="K90" s="249"/>
      <c r="L90" s="246">
        <f t="shared" ref="L90" si="3">L15</f>
        <v>5.4416666666666673</v>
      </c>
      <c r="M90" s="247"/>
      <c r="N90" s="248" t="str">
        <f t="shared" ref="N90" si="4">N15</f>
        <v>pa9-15</v>
      </c>
      <c r="O90" s="249"/>
      <c r="P90" s="246">
        <f t="shared" ref="P90" si="5">P15</f>
        <v>8.75</v>
      </c>
      <c r="Q90" s="247"/>
      <c r="R90" s="248" t="str">
        <f t="shared" ref="R90:AV91" si="6">R15</f>
        <v>Ae-G-1</v>
      </c>
      <c r="S90" s="249"/>
      <c r="T90" s="246">
        <f t="shared" ref="T90" si="7">T15</f>
        <v>13.166666666666668</v>
      </c>
      <c r="U90" s="247"/>
      <c r="V90" s="249" t="str">
        <f t="shared" ref="V90" si="8">V15</f>
        <v>Ae-G-3</v>
      </c>
      <c r="W90" s="249"/>
      <c r="X90" s="246">
        <f t="shared" ref="X90" si="9">X15</f>
        <v>12.5</v>
      </c>
      <c r="Y90" s="247"/>
      <c r="Z90" s="248" t="str">
        <f t="shared" ref="Z90" si="10">Z15</f>
        <v>EPI-60</v>
      </c>
      <c r="AA90" s="249"/>
      <c r="AB90" s="246">
        <f t="shared" ref="AB90" si="11">AB15</f>
        <v>5.65</v>
      </c>
      <c r="AC90" s="247"/>
      <c r="AD90" s="248" t="str">
        <f t="shared" ref="AD90" si="12">AD15</f>
        <v>pa1-16</v>
      </c>
      <c r="AE90" s="249"/>
      <c r="AF90" s="246">
        <f t="shared" ref="AF90" si="13">AF15</f>
        <v>4.95</v>
      </c>
      <c r="AG90" s="247"/>
      <c r="AH90" s="249" t="str">
        <f t="shared" ref="AH90" si="14">AH15</f>
        <v>EPI-35</v>
      </c>
      <c r="AI90" s="249"/>
      <c r="AJ90" s="246">
        <f t="shared" ref="AJ90" si="15">AJ15</f>
        <v>3.1750000000000003</v>
      </c>
      <c r="AK90" s="247"/>
      <c r="AL90" s="248" t="str">
        <f t="shared" ref="AL90" si="16">AL15</f>
        <v>pa12-15</v>
      </c>
      <c r="AM90" s="249"/>
      <c r="AN90" s="246">
        <f t="shared" ref="AN90" si="17">AN15</f>
        <v>1.4083333333333334</v>
      </c>
      <c r="AO90" s="247"/>
      <c r="AP90" s="248" t="str">
        <f t="shared" ref="AP90" si="18">AP15</f>
        <v>pa17-16</v>
      </c>
      <c r="AQ90" s="249"/>
      <c r="AR90" s="246">
        <f t="shared" ref="AR90" si="19">AR15</f>
        <v>3.2166666666666668</v>
      </c>
      <c r="AS90" s="247"/>
      <c r="AT90" s="248" t="str">
        <f t="shared" ref="AT90" si="20">AT15</f>
        <v>pa2-16</v>
      </c>
      <c r="AU90" s="249"/>
      <c r="AV90" s="246">
        <f t="shared" ref="AV90" si="21">AV15</f>
        <v>3.666666666666667</v>
      </c>
      <c r="AW90" s="247"/>
      <c r="AX90" s="250" t="s">
        <v>47</v>
      </c>
      <c r="AY90" s="250"/>
      <c r="AZ90" s="251"/>
    </row>
    <row r="91" spans="1:52" ht="25" customHeight="1" thickBot="1" x14ac:dyDescent="0.35">
      <c r="A91" s="35" t="s">
        <v>6</v>
      </c>
      <c r="B91" s="219" t="str">
        <f t="shared" ref="B91" si="22">B16</f>
        <v>Ae-B-1</v>
      </c>
      <c r="C91" s="219"/>
      <c r="D91" s="217">
        <f t="shared" ref="D91" si="23">D16</f>
        <v>8.2916666666666661</v>
      </c>
      <c r="E91" s="245"/>
      <c r="F91" s="219" t="str">
        <f t="shared" ref="F91:P91" si="24">F16</f>
        <v>pa5h-16</v>
      </c>
      <c r="G91" s="219"/>
      <c r="H91" s="217">
        <f t="shared" si="24"/>
        <v>5.7</v>
      </c>
      <c r="I91" s="245"/>
      <c r="J91" s="219" t="str">
        <f t="shared" si="24"/>
        <v>pa7-16</v>
      </c>
      <c r="K91" s="219"/>
      <c r="L91" s="217">
        <f t="shared" si="24"/>
        <v>4.375</v>
      </c>
      <c r="M91" s="245"/>
      <c r="N91" s="218" t="str">
        <f t="shared" si="24"/>
        <v>pa9-15</v>
      </c>
      <c r="O91" s="219"/>
      <c r="P91" s="217">
        <f t="shared" si="24"/>
        <v>6.6833333333333336</v>
      </c>
      <c r="Q91" s="245"/>
      <c r="R91" s="218" t="str">
        <f t="shared" si="6"/>
        <v>pa7h-16</v>
      </c>
      <c r="S91" s="219"/>
      <c r="T91" s="217">
        <f t="shared" si="6"/>
        <v>5.3166666666666664</v>
      </c>
      <c r="U91" s="245"/>
      <c r="V91" s="219" t="str">
        <f t="shared" si="6"/>
        <v>EPI-30</v>
      </c>
      <c r="W91" s="219"/>
      <c r="X91" s="217">
        <f t="shared" si="6"/>
        <v>4.9833333333333343</v>
      </c>
      <c r="Y91" s="245"/>
      <c r="Z91" s="218" t="str">
        <f t="shared" si="6"/>
        <v>EPI-66</v>
      </c>
      <c r="AA91" s="219"/>
      <c r="AB91" s="217">
        <f t="shared" si="6"/>
        <v>14.416666666666668</v>
      </c>
      <c r="AC91" s="245"/>
      <c r="AD91" s="218" t="str">
        <f t="shared" si="6"/>
        <v>pa1-16</v>
      </c>
      <c r="AE91" s="219"/>
      <c r="AF91" s="217">
        <f t="shared" si="6"/>
        <v>4.7833333333333341</v>
      </c>
      <c r="AG91" s="245"/>
      <c r="AH91" s="219" t="str">
        <f t="shared" si="6"/>
        <v>pa11-15</v>
      </c>
      <c r="AI91" s="219"/>
      <c r="AJ91" s="217">
        <f t="shared" si="6"/>
        <v>39.166666666666671</v>
      </c>
      <c r="AK91" s="245"/>
      <c r="AL91" s="218" t="str">
        <f t="shared" si="6"/>
        <v>EPI-66</v>
      </c>
      <c r="AM91" s="219"/>
      <c r="AN91" s="217">
        <f t="shared" si="6"/>
        <v>12.833333333333334</v>
      </c>
      <c r="AO91" s="245"/>
      <c r="AP91" s="218" t="str">
        <f t="shared" si="6"/>
        <v>pa18-15</v>
      </c>
      <c r="AQ91" s="219"/>
      <c r="AR91" s="217">
        <f t="shared" si="6"/>
        <v>7.7416666666666663</v>
      </c>
      <c r="AS91" s="245"/>
      <c r="AT91" s="218" t="str">
        <f t="shared" si="6"/>
        <v>pa3-15</v>
      </c>
      <c r="AU91" s="219"/>
      <c r="AV91" s="217">
        <f t="shared" si="6"/>
        <v>10.083333333333334</v>
      </c>
      <c r="AW91" s="245"/>
      <c r="AX91" s="243" t="s">
        <v>50</v>
      </c>
      <c r="AY91" s="243"/>
      <c r="AZ91" s="244"/>
    </row>
    <row r="92" spans="1:52" ht="25" customHeight="1" thickBot="1" x14ac:dyDescent="0.35">
      <c r="A92" s="35" t="s">
        <v>5</v>
      </c>
      <c r="B92" s="212" t="str">
        <f t="shared" ref="B92" si="25">B17</f>
        <v>Ae-B-2</v>
      </c>
      <c r="C92" s="212"/>
      <c r="D92" s="210">
        <f t="shared" ref="D92" si="26">D17</f>
        <v>13.666666666666666</v>
      </c>
      <c r="E92" s="238"/>
      <c r="F92" s="212" t="str">
        <f t="shared" ref="F92:AV97" si="27">F17</f>
        <v>pa5h-16</v>
      </c>
      <c r="G92" s="212"/>
      <c r="H92" s="210">
        <f t="shared" si="27"/>
        <v>4.0750000000000002</v>
      </c>
      <c r="I92" s="238"/>
      <c r="J92" s="212" t="str">
        <f t="shared" si="27"/>
        <v>pa7-16</v>
      </c>
      <c r="K92" s="212"/>
      <c r="L92" s="210">
        <f t="shared" si="27"/>
        <v>2.9750000000000001</v>
      </c>
      <c r="M92" s="238"/>
      <c r="N92" s="211" t="str">
        <f t="shared" si="27"/>
        <v>pa9-16</v>
      </c>
      <c r="O92" s="212"/>
      <c r="P92" s="210">
        <f t="shared" si="27"/>
        <v>4.2333333333333334</v>
      </c>
      <c r="Q92" s="238"/>
      <c r="R92" s="211" t="str">
        <f t="shared" si="27"/>
        <v>Ae-G-1</v>
      </c>
      <c r="S92" s="212"/>
      <c r="T92" s="210">
        <f t="shared" si="27"/>
        <v>11.083333333333334</v>
      </c>
      <c r="U92" s="238"/>
      <c r="V92" s="212" t="str">
        <f t="shared" si="27"/>
        <v>EPI-3</v>
      </c>
      <c r="W92" s="212"/>
      <c r="X92" s="210">
        <f t="shared" si="27"/>
        <v>5.6333333333333337</v>
      </c>
      <c r="Y92" s="238"/>
      <c r="Z92" s="211" t="str">
        <f t="shared" si="27"/>
        <v>EPI-4</v>
      </c>
      <c r="AA92" s="212"/>
      <c r="AB92" s="210">
        <f t="shared" si="27"/>
        <v>7.5166666666666666</v>
      </c>
      <c r="AC92" s="238"/>
      <c r="AD92" s="211" t="str">
        <f t="shared" si="27"/>
        <v>pa10-15</v>
      </c>
      <c r="AE92" s="212"/>
      <c r="AF92" s="210">
        <f t="shared" si="27"/>
        <v>7.0083333333333337</v>
      </c>
      <c r="AG92" s="238"/>
      <c r="AH92" s="212" t="str">
        <f t="shared" si="27"/>
        <v>pa11-16</v>
      </c>
      <c r="AI92" s="212"/>
      <c r="AJ92" s="210">
        <f t="shared" si="27"/>
        <v>4.25</v>
      </c>
      <c r="AK92" s="238"/>
      <c r="AL92" s="211" t="str">
        <f t="shared" si="27"/>
        <v>EPI-34</v>
      </c>
      <c r="AM92" s="212"/>
      <c r="AN92" s="210">
        <f t="shared" si="27"/>
        <v>5.3166666666666664</v>
      </c>
      <c r="AO92" s="238"/>
      <c r="AP92" s="211" t="str">
        <f t="shared" si="27"/>
        <v>pa18-15</v>
      </c>
      <c r="AQ92" s="212"/>
      <c r="AR92" s="210">
        <f t="shared" si="27"/>
        <v>7.2000000000000011</v>
      </c>
      <c r="AS92" s="238"/>
      <c r="AT92" s="211" t="str">
        <f t="shared" si="27"/>
        <v>pa3-15</v>
      </c>
      <c r="AU92" s="212"/>
      <c r="AV92" s="210">
        <f t="shared" si="27"/>
        <v>6.0750000000000002</v>
      </c>
      <c r="AW92" s="238"/>
      <c r="AX92" s="241" t="s">
        <v>43</v>
      </c>
      <c r="AY92" s="241"/>
      <c r="AZ92" s="242"/>
    </row>
    <row r="93" spans="1:52" ht="25" customHeight="1" thickBot="1" x14ac:dyDescent="0.35">
      <c r="A93" s="35" t="s">
        <v>4</v>
      </c>
      <c r="B93" s="208" t="str">
        <f t="shared" ref="B93" si="28">B18</f>
        <v>Ae-B-2</v>
      </c>
      <c r="C93" s="208"/>
      <c r="D93" s="209">
        <f t="shared" ref="D93" si="29">D18</f>
        <v>12.25</v>
      </c>
      <c r="E93" s="231"/>
      <c r="F93" s="208" t="str">
        <f t="shared" si="27"/>
        <v>pa6-15</v>
      </c>
      <c r="G93" s="208"/>
      <c r="H93" s="209">
        <f t="shared" si="27"/>
        <v>10.583333333333334</v>
      </c>
      <c r="I93" s="231"/>
      <c r="J93" s="208" t="str">
        <f t="shared" si="27"/>
        <v>pa7h-16</v>
      </c>
      <c r="K93" s="208"/>
      <c r="L93" s="209">
        <f t="shared" si="27"/>
        <v>4.0583333333333336</v>
      </c>
      <c r="M93" s="231"/>
      <c r="N93" s="207" t="str">
        <f t="shared" si="27"/>
        <v>pa9-16</v>
      </c>
      <c r="O93" s="208"/>
      <c r="P93" s="209">
        <f t="shared" si="27"/>
        <v>3.9083333333333337</v>
      </c>
      <c r="Q93" s="231"/>
      <c r="R93" s="207" t="str">
        <f t="shared" si="27"/>
        <v>EPI-29</v>
      </c>
      <c r="S93" s="208"/>
      <c r="T93" s="209">
        <f t="shared" si="27"/>
        <v>4.8916666666666666</v>
      </c>
      <c r="U93" s="231"/>
      <c r="V93" s="208" t="str">
        <f t="shared" si="27"/>
        <v>EPI-32</v>
      </c>
      <c r="W93" s="208"/>
      <c r="X93" s="209">
        <f t="shared" si="27"/>
        <v>5.5333333333333332</v>
      </c>
      <c r="Y93" s="231"/>
      <c r="Z93" s="207" t="str">
        <f t="shared" si="27"/>
        <v>pa-bl-1</v>
      </c>
      <c r="AA93" s="208"/>
      <c r="AB93" s="209">
        <f t="shared" si="27"/>
        <v>7.0583333333333345</v>
      </c>
      <c r="AC93" s="231"/>
      <c r="AD93" s="207" t="str">
        <f t="shared" si="27"/>
        <v>EPI-30</v>
      </c>
      <c r="AE93" s="208"/>
      <c r="AF93" s="209">
        <f t="shared" si="27"/>
        <v>3.8083333333333336</v>
      </c>
      <c r="AG93" s="231"/>
      <c r="AH93" s="208" t="str">
        <f t="shared" si="27"/>
        <v>EPI-32</v>
      </c>
      <c r="AI93" s="208"/>
      <c r="AJ93" s="209">
        <f t="shared" si="27"/>
        <v>4</v>
      </c>
      <c r="AK93" s="231"/>
      <c r="AL93" s="207" t="str">
        <f t="shared" si="27"/>
        <v>pa12-16</v>
      </c>
      <c r="AM93" s="208"/>
      <c r="AN93" s="209">
        <f t="shared" si="27"/>
        <v>4.3666666666666671</v>
      </c>
      <c r="AO93" s="231"/>
      <c r="AP93" s="207" t="str">
        <f t="shared" si="27"/>
        <v>EPI-33</v>
      </c>
      <c r="AQ93" s="208"/>
      <c r="AR93" s="209">
        <f t="shared" si="27"/>
        <v>2.2416666666666667</v>
      </c>
      <c r="AS93" s="231"/>
      <c r="AT93" s="207" t="str">
        <f t="shared" si="27"/>
        <v>pa3-16</v>
      </c>
      <c r="AU93" s="208"/>
      <c r="AV93" s="209">
        <f t="shared" si="27"/>
        <v>3.4750000000000001</v>
      </c>
      <c r="AW93" s="231"/>
      <c r="AX93" s="239" t="s">
        <v>44</v>
      </c>
      <c r="AY93" s="239"/>
      <c r="AZ93" s="240"/>
    </row>
    <row r="94" spans="1:52" ht="25" customHeight="1" thickBot="1" x14ac:dyDescent="0.35">
      <c r="A94" s="35" t="s">
        <v>3</v>
      </c>
      <c r="B94" s="214" t="str">
        <f t="shared" ref="B94" si="30">B19</f>
        <v>Ae-B-3</v>
      </c>
      <c r="C94" s="214"/>
      <c r="D94" s="215">
        <f t="shared" ref="D94" si="31">D19</f>
        <v>8.2916666666666661</v>
      </c>
      <c r="E94" s="216"/>
      <c r="F94" s="214" t="str">
        <f t="shared" si="27"/>
        <v>pa6-15</v>
      </c>
      <c r="G94" s="214"/>
      <c r="H94" s="215">
        <f t="shared" si="27"/>
        <v>6.95</v>
      </c>
      <c r="I94" s="216"/>
      <c r="J94" s="214" t="str">
        <f t="shared" si="27"/>
        <v>pa8-15</v>
      </c>
      <c r="K94" s="214"/>
      <c r="L94" s="215">
        <f t="shared" si="27"/>
        <v>9.8333333333333339</v>
      </c>
      <c r="M94" s="216"/>
      <c r="N94" s="213" t="str">
        <f t="shared" si="27"/>
        <v>pp-bl-1</v>
      </c>
      <c r="O94" s="214"/>
      <c r="P94" s="215">
        <f t="shared" si="27"/>
        <v>5.8250000000000002</v>
      </c>
      <c r="Q94" s="216"/>
      <c r="R94" s="213" t="str">
        <f t="shared" si="27"/>
        <v>EPI-3</v>
      </c>
      <c r="S94" s="214"/>
      <c r="T94" s="215">
        <f t="shared" si="27"/>
        <v>8.3333333333333339</v>
      </c>
      <c r="U94" s="216"/>
      <c r="V94" s="214" t="str">
        <f t="shared" si="27"/>
        <v>EPI-33</v>
      </c>
      <c r="W94" s="214"/>
      <c r="X94" s="215">
        <f t="shared" si="27"/>
        <v>2.8250000000000002</v>
      </c>
      <c r="Y94" s="216"/>
      <c r="Z94" s="213" t="str">
        <f t="shared" si="27"/>
        <v>pa-bl-1</v>
      </c>
      <c r="AA94" s="214"/>
      <c r="AB94" s="215">
        <f t="shared" si="27"/>
        <v>5.95</v>
      </c>
      <c r="AC94" s="216"/>
      <c r="AD94" s="213" t="str">
        <f t="shared" si="27"/>
        <v>pa10-15</v>
      </c>
      <c r="AE94" s="214"/>
      <c r="AF94" s="215">
        <f t="shared" si="27"/>
        <v>3.9416666666666673</v>
      </c>
      <c r="AG94" s="216"/>
      <c r="AH94" s="214" t="str">
        <f t="shared" si="27"/>
        <v>pa11-16</v>
      </c>
      <c r="AI94" s="214"/>
      <c r="AJ94" s="215">
        <f t="shared" si="27"/>
        <v>3.6416666666666671</v>
      </c>
      <c r="AK94" s="216"/>
      <c r="AL94" s="213" t="str">
        <f t="shared" si="27"/>
        <v>pa12-16</v>
      </c>
      <c r="AM94" s="214"/>
      <c r="AN94" s="215">
        <f t="shared" si="27"/>
        <v>3.7833333333333337</v>
      </c>
      <c r="AO94" s="216"/>
      <c r="AP94" s="213" t="str">
        <f t="shared" si="27"/>
        <v>pa18-16</v>
      </c>
      <c r="AQ94" s="214"/>
      <c r="AR94" s="215">
        <f t="shared" si="27"/>
        <v>6.3666666666666663</v>
      </c>
      <c r="AS94" s="216"/>
      <c r="AT94" s="213" t="str">
        <f t="shared" si="27"/>
        <v>pa3-16</v>
      </c>
      <c r="AU94" s="214"/>
      <c r="AV94" s="215">
        <f t="shared" si="27"/>
        <v>2.8666666666666667</v>
      </c>
      <c r="AW94" s="216"/>
      <c r="AX94" s="236" t="s">
        <v>48</v>
      </c>
      <c r="AY94" s="236"/>
      <c r="AZ94" s="237"/>
    </row>
    <row r="95" spans="1:52" ht="25" customHeight="1" thickBot="1" x14ac:dyDescent="0.35">
      <c r="A95" s="35" t="s">
        <v>2</v>
      </c>
      <c r="B95" s="205" t="str">
        <f t="shared" ref="B95" si="32">B20</f>
        <v>Ae-G-2</v>
      </c>
      <c r="C95" s="205"/>
      <c r="D95" s="206">
        <f t="shared" ref="D95" si="33">D20</f>
        <v>12.25</v>
      </c>
      <c r="E95" s="230"/>
      <c r="F95" s="205" t="str">
        <f t="shared" si="27"/>
        <v>pa6-16</v>
      </c>
      <c r="G95" s="205"/>
      <c r="H95" s="206">
        <f t="shared" si="27"/>
        <v>7.458333333333333</v>
      </c>
      <c r="I95" s="230"/>
      <c r="J95" s="205" t="str">
        <f t="shared" si="27"/>
        <v>pa8-15</v>
      </c>
      <c r="K95" s="205"/>
      <c r="L95" s="206">
        <f t="shared" si="27"/>
        <v>4.9916666666666671</v>
      </c>
      <c r="M95" s="230"/>
      <c r="N95" s="204" t="str">
        <f t="shared" si="27"/>
        <v>pp-bl-1</v>
      </c>
      <c r="O95" s="205"/>
      <c r="P95" s="206">
        <f t="shared" si="27"/>
        <v>5.4083333333333341</v>
      </c>
      <c r="Q95" s="230"/>
      <c r="R95" s="204" t="str">
        <f t="shared" si="27"/>
        <v>Ae-G-2</v>
      </c>
      <c r="S95" s="205"/>
      <c r="T95" s="206">
        <f t="shared" si="27"/>
        <v>10.75</v>
      </c>
      <c r="U95" s="230"/>
      <c r="V95" s="205" t="str">
        <f t="shared" si="27"/>
        <v>EPI-34</v>
      </c>
      <c r="W95" s="205"/>
      <c r="X95" s="206">
        <f t="shared" si="27"/>
        <v>5.7666666666666666</v>
      </c>
      <c r="Y95" s="230"/>
      <c r="Z95" s="204" t="str">
        <f t="shared" si="27"/>
        <v>pa1-15</v>
      </c>
      <c r="AA95" s="205"/>
      <c r="AB95" s="206">
        <f t="shared" si="27"/>
        <v>6.833333333333333</v>
      </c>
      <c r="AC95" s="230"/>
      <c r="AD95" s="204" t="str">
        <f t="shared" si="27"/>
        <v>pa10-16</v>
      </c>
      <c r="AE95" s="205"/>
      <c r="AF95" s="206">
        <f t="shared" si="27"/>
        <v>5.4833333333333334</v>
      </c>
      <c r="AG95" s="230"/>
      <c r="AH95" s="205" t="str">
        <f t="shared" si="27"/>
        <v>pa11h-16</v>
      </c>
      <c r="AI95" s="205"/>
      <c r="AJ95" s="206">
        <f t="shared" si="27"/>
        <v>5.0166666666666666</v>
      </c>
      <c r="AK95" s="230"/>
      <c r="AL95" s="204" t="str">
        <f t="shared" si="27"/>
        <v>pa17-15</v>
      </c>
      <c r="AM95" s="205"/>
      <c r="AN95" s="206">
        <f t="shared" si="27"/>
        <v>22.083333333333336</v>
      </c>
      <c r="AO95" s="230"/>
      <c r="AP95" s="204" t="str">
        <f t="shared" si="27"/>
        <v>pa2-15</v>
      </c>
      <c r="AQ95" s="205"/>
      <c r="AR95" s="206">
        <f t="shared" si="27"/>
        <v>11.083333333333334</v>
      </c>
      <c r="AS95" s="230"/>
      <c r="AT95" s="204" t="str">
        <f t="shared" si="27"/>
        <v>pa5-15</v>
      </c>
      <c r="AU95" s="205"/>
      <c r="AV95" s="206">
        <f t="shared" si="27"/>
        <v>9.1666666666666679</v>
      </c>
      <c r="AW95" s="230"/>
      <c r="AX95" s="234" t="s">
        <v>46</v>
      </c>
      <c r="AY95" s="234"/>
      <c r="AZ95" s="235"/>
    </row>
    <row r="96" spans="1:52" ht="25" customHeight="1" thickBot="1" x14ac:dyDescent="0.35">
      <c r="A96" s="35" t="s">
        <v>1</v>
      </c>
      <c r="B96" s="202" t="str">
        <f t="shared" ref="B96" si="34">B21</f>
        <v>Ae-B-3</v>
      </c>
      <c r="C96" s="202"/>
      <c r="D96" s="200">
        <f t="shared" ref="D96" si="35">D21</f>
        <v>7.6333333333333337</v>
      </c>
      <c r="E96" s="220"/>
      <c r="F96" s="202" t="str">
        <f t="shared" si="27"/>
        <v>pa6-16</v>
      </c>
      <c r="G96" s="202"/>
      <c r="H96" s="200">
        <f t="shared" si="27"/>
        <v>6.9416666666666673</v>
      </c>
      <c r="I96" s="220"/>
      <c r="J96" s="202" t="str">
        <f t="shared" si="27"/>
        <v>pa8-16</v>
      </c>
      <c r="K96" s="202"/>
      <c r="L96" s="200">
        <f t="shared" si="27"/>
        <v>4.7</v>
      </c>
      <c r="M96" s="220"/>
      <c r="N96" s="201" t="str">
        <f t="shared" si="27"/>
        <v>pp-bl-3</v>
      </c>
      <c r="O96" s="202"/>
      <c r="P96" s="200">
        <f t="shared" si="27"/>
        <v>6.2416666666666671</v>
      </c>
      <c r="Q96" s="220"/>
      <c r="R96" s="201" t="str">
        <f t="shared" si="27"/>
        <v>Ae-G-3</v>
      </c>
      <c r="S96" s="202"/>
      <c r="T96" s="200">
        <f t="shared" si="27"/>
        <v>13</v>
      </c>
      <c r="U96" s="220"/>
      <c r="V96" s="202" t="str">
        <f t="shared" si="27"/>
        <v>EPI-35</v>
      </c>
      <c r="W96" s="202"/>
      <c r="X96" s="200">
        <f t="shared" si="27"/>
        <v>3.2750000000000004</v>
      </c>
      <c r="Y96" s="220"/>
      <c r="Z96" s="201" t="str">
        <f t="shared" si="27"/>
        <v>EPI-60</v>
      </c>
      <c r="AA96" s="202"/>
      <c r="AB96" s="200">
        <f t="shared" si="27"/>
        <v>3.1833333333333331</v>
      </c>
      <c r="AC96" s="220"/>
      <c r="AD96" s="201" t="str">
        <f t="shared" si="27"/>
        <v>pa10-16</v>
      </c>
      <c r="AE96" s="202"/>
      <c r="AF96" s="200">
        <f t="shared" si="27"/>
        <v>5.4416666666666673</v>
      </c>
      <c r="AG96" s="220"/>
      <c r="AH96" s="202" t="str">
        <f t="shared" si="27"/>
        <v>pa11h-16</v>
      </c>
      <c r="AI96" s="202"/>
      <c r="AJ96" s="200">
        <f t="shared" si="27"/>
        <v>4.2750000000000004</v>
      </c>
      <c r="AK96" s="220"/>
      <c r="AL96" s="201" t="str">
        <f t="shared" si="27"/>
        <v>pa17-15</v>
      </c>
      <c r="AM96" s="202"/>
      <c r="AN96" s="200">
        <f t="shared" si="27"/>
        <v>20.583333333333332</v>
      </c>
      <c r="AO96" s="220"/>
      <c r="AP96" s="201" t="str">
        <f t="shared" si="27"/>
        <v>pa2-15</v>
      </c>
      <c r="AQ96" s="202"/>
      <c r="AR96" s="200">
        <f t="shared" si="27"/>
        <v>10.250000000000002</v>
      </c>
      <c r="AS96" s="220"/>
      <c r="AT96" s="201" t="str">
        <f t="shared" si="27"/>
        <v>pa5-15</v>
      </c>
      <c r="AU96" s="202"/>
      <c r="AV96" s="200">
        <f t="shared" si="27"/>
        <v>5.6333333333333337</v>
      </c>
      <c r="AW96" s="220"/>
      <c r="AX96" s="232" t="s">
        <v>45</v>
      </c>
      <c r="AY96" s="232"/>
      <c r="AZ96" s="233"/>
    </row>
    <row r="97" spans="1:52" ht="25" customHeight="1" thickBot="1" x14ac:dyDescent="0.35">
      <c r="A97" s="35" t="s">
        <v>0</v>
      </c>
      <c r="B97" s="198" t="str">
        <f t="shared" ref="B97" si="36">B22</f>
        <v>pa18-16</v>
      </c>
      <c r="C97" s="198"/>
      <c r="D97" s="199">
        <f t="shared" ref="D97" si="37">D22</f>
        <v>6.7083333333333339</v>
      </c>
      <c r="E97" s="229"/>
      <c r="F97" s="198" t="str">
        <f t="shared" si="27"/>
        <v>pa7-15</v>
      </c>
      <c r="G97" s="198"/>
      <c r="H97" s="199">
        <f t="shared" si="27"/>
        <v>6.7250000000000005</v>
      </c>
      <c r="I97" s="229"/>
      <c r="J97" s="198" t="str">
        <f t="shared" si="27"/>
        <v>pa8-16</v>
      </c>
      <c r="K97" s="198"/>
      <c r="L97" s="199">
        <f t="shared" si="27"/>
        <v>4.375</v>
      </c>
      <c r="M97" s="229"/>
      <c r="N97" s="197" t="str">
        <f t="shared" si="27"/>
        <v>pp-bl-3</v>
      </c>
      <c r="O97" s="198"/>
      <c r="P97" s="199">
        <f t="shared" si="27"/>
        <v>5.2833333333333332</v>
      </c>
      <c r="Q97" s="229"/>
      <c r="R97" s="197" t="str">
        <f t="shared" si="27"/>
        <v>EPI-29</v>
      </c>
      <c r="S97" s="198"/>
      <c r="T97" s="199">
        <f t="shared" si="27"/>
        <v>3.0916666666666668</v>
      </c>
      <c r="U97" s="229"/>
      <c r="V97" s="198" t="str">
        <f t="shared" si="27"/>
        <v>EPI-4</v>
      </c>
      <c r="W97" s="198"/>
      <c r="X97" s="199">
        <f t="shared" si="27"/>
        <v>8.5</v>
      </c>
      <c r="Y97" s="229"/>
      <c r="Z97" s="197" t="str">
        <f t="shared" si="27"/>
        <v>pa1-15</v>
      </c>
      <c r="AA97" s="198"/>
      <c r="AB97" s="199">
        <f t="shared" si="27"/>
        <v>3.9666666666666668</v>
      </c>
      <c r="AC97" s="229"/>
      <c r="AD97" s="197" t="str">
        <f t="shared" si="27"/>
        <v>pa11-15</v>
      </c>
      <c r="AE97" s="198"/>
      <c r="AF97" s="199">
        <f t="shared" si="27"/>
        <v>40.833333333333336</v>
      </c>
      <c r="AG97" s="229"/>
      <c r="AH97" s="198" t="str">
        <f t="shared" si="27"/>
        <v>pa12-15</v>
      </c>
      <c r="AI97" s="198"/>
      <c r="AJ97" s="199">
        <f t="shared" si="27"/>
        <v>2.1333333333333333</v>
      </c>
      <c r="AK97" s="229"/>
      <c r="AL97" s="197" t="str">
        <f t="shared" si="27"/>
        <v>pa17-16</v>
      </c>
      <c r="AM97" s="198"/>
      <c r="AN97" s="199">
        <f t="shared" si="27"/>
        <v>3.4166666666666665</v>
      </c>
      <c r="AO97" s="229"/>
      <c r="AP97" s="197" t="str">
        <f t="shared" si="27"/>
        <v>pa2-16</v>
      </c>
      <c r="AQ97" s="198"/>
      <c r="AR97" s="199">
        <f t="shared" si="27"/>
        <v>4.5583333333333336</v>
      </c>
      <c r="AS97" s="229"/>
      <c r="AT97" s="197" t="str">
        <f t="shared" si="27"/>
        <v>pa5-16</v>
      </c>
      <c r="AU97" s="198"/>
      <c r="AV97" s="199">
        <f t="shared" si="27"/>
        <v>3.7750000000000004</v>
      </c>
      <c r="AW97" s="229"/>
      <c r="AX97" s="226" t="s">
        <v>49</v>
      </c>
      <c r="AY97" s="226"/>
      <c r="AZ97" s="227"/>
    </row>
    <row r="98" spans="1:52" ht="25" customHeight="1" thickBot="1" x14ac:dyDescent="0.35">
      <c r="B98" s="221" t="s">
        <v>122</v>
      </c>
      <c r="C98" s="222"/>
      <c r="D98" s="222"/>
      <c r="E98" s="228"/>
      <c r="F98" s="224" t="s">
        <v>123</v>
      </c>
      <c r="G98" s="224"/>
      <c r="H98" s="224"/>
      <c r="I98" s="224"/>
      <c r="J98" s="221" t="s">
        <v>124</v>
      </c>
      <c r="K98" s="222"/>
      <c r="L98" s="222"/>
      <c r="M98" s="222"/>
      <c r="N98" s="223" t="s">
        <v>125</v>
      </c>
      <c r="O98" s="224"/>
      <c r="P98" s="224"/>
      <c r="Q98" s="225"/>
      <c r="R98" s="221" t="s">
        <v>126</v>
      </c>
      <c r="S98" s="222"/>
      <c r="T98" s="222"/>
      <c r="U98" s="222"/>
      <c r="V98" s="223" t="s">
        <v>127</v>
      </c>
      <c r="W98" s="224"/>
      <c r="X98" s="224"/>
      <c r="Y98" s="225"/>
      <c r="Z98" s="221" t="s">
        <v>128</v>
      </c>
      <c r="AA98" s="222"/>
      <c r="AB98" s="222"/>
      <c r="AC98" s="222"/>
      <c r="AD98" s="223" t="s">
        <v>129</v>
      </c>
      <c r="AE98" s="224"/>
      <c r="AF98" s="224"/>
      <c r="AG98" s="225"/>
      <c r="AH98" s="221" t="s">
        <v>130</v>
      </c>
      <c r="AI98" s="222"/>
      <c r="AJ98" s="222"/>
      <c r="AK98" s="222"/>
      <c r="AL98" s="223" t="s">
        <v>131</v>
      </c>
      <c r="AM98" s="224"/>
      <c r="AN98" s="224"/>
      <c r="AO98" s="225"/>
      <c r="AP98" s="221" t="s">
        <v>132</v>
      </c>
      <c r="AQ98" s="222"/>
      <c r="AR98" s="222"/>
      <c r="AS98" s="222"/>
      <c r="AT98" s="223" t="s">
        <v>133</v>
      </c>
      <c r="AU98" s="224"/>
      <c r="AV98" s="224"/>
      <c r="AW98" s="225"/>
    </row>
    <row r="99" spans="1:52" customFormat="1" ht="25" customHeight="1" x14ac:dyDescent="0.2"/>
    <row r="100" spans="1:52" customFormat="1" ht="25" customHeight="1" x14ac:dyDescent="0.2"/>
    <row r="101" spans="1:52" customFormat="1" ht="25" customHeight="1" x14ac:dyDescent="0.2"/>
    <row r="102" spans="1:52" customFormat="1" ht="25" customHeight="1" x14ac:dyDescent="0.2"/>
    <row r="103" spans="1:52" customFormat="1" ht="25" customHeight="1" x14ac:dyDescent="0.2"/>
    <row r="104" spans="1:52" customFormat="1" ht="25" customHeight="1" x14ac:dyDescent="0.2"/>
    <row r="105" spans="1:52" customFormat="1" ht="25" customHeight="1" x14ac:dyDescent="0.2"/>
    <row r="106" spans="1:52" customFormat="1" ht="25" customHeight="1" x14ac:dyDescent="0.2"/>
    <row r="107" spans="1:52" customFormat="1" ht="25" customHeight="1" x14ac:dyDescent="0.2"/>
    <row r="108" spans="1:52" customFormat="1" ht="25" customHeight="1" x14ac:dyDescent="0.2"/>
    <row r="109" spans="1:52" customFormat="1" ht="25" customHeight="1" x14ac:dyDescent="0.2"/>
    <row r="110" spans="1:52" customFormat="1" ht="25" customHeight="1" x14ac:dyDescent="0.2"/>
    <row r="111" spans="1:52" customFormat="1" ht="25" customHeight="1" x14ac:dyDescent="0.2"/>
    <row r="112" spans="1:52" customFormat="1" ht="25" customHeight="1" x14ac:dyDescent="0.2"/>
    <row r="113" customFormat="1" ht="25" customHeight="1" x14ac:dyDescent="0.2"/>
    <row r="114" customFormat="1" ht="25" customHeight="1" x14ac:dyDescent="0.2"/>
    <row r="115" customFormat="1" ht="25" customHeight="1" x14ac:dyDescent="0.2"/>
    <row r="116" customFormat="1" ht="25" customHeight="1" x14ac:dyDescent="0.2"/>
    <row r="117" customFormat="1" ht="25" customHeight="1" x14ac:dyDescent="0.2"/>
    <row r="118" customFormat="1" ht="25" customHeight="1" x14ac:dyDescent="0.2"/>
    <row r="119" customFormat="1" ht="25" customHeight="1" x14ac:dyDescent="0.2"/>
    <row r="120" customFormat="1" ht="25" customHeight="1" x14ac:dyDescent="0.2"/>
    <row r="121" customFormat="1" ht="25" customHeight="1" x14ac:dyDescent="0.2"/>
    <row r="122" customFormat="1" ht="25" customHeight="1" x14ac:dyDescent="0.2"/>
    <row r="123" customFormat="1" ht="25" customHeight="1" x14ac:dyDescent="0.2"/>
    <row r="124" customFormat="1" ht="25" customHeight="1" x14ac:dyDescent="0.2"/>
    <row r="125" customFormat="1" ht="25" customHeight="1" x14ac:dyDescent="0.2"/>
    <row r="126" customFormat="1" ht="25" customHeight="1" x14ac:dyDescent="0.2"/>
    <row r="127" customFormat="1" ht="25" customHeight="1" x14ac:dyDescent="0.2"/>
    <row r="128" customFormat="1" ht="25" customHeight="1" x14ac:dyDescent="0.2"/>
    <row r="129" customFormat="1" ht="25" customHeight="1" x14ac:dyDescent="0.2"/>
    <row r="130" customFormat="1" ht="25" customHeight="1" x14ac:dyDescent="0.2"/>
    <row r="131" customFormat="1" ht="25" customHeight="1" x14ac:dyDescent="0.2"/>
    <row r="132" customFormat="1" ht="25" customHeight="1" x14ac:dyDescent="0.2"/>
    <row r="133" customFormat="1" ht="25" customHeight="1" x14ac:dyDescent="0.2"/>
    <row r="134" customFormat="1" ht="25" customHeight="1" x14ac:dyDescent="0.2"/>
    <row r="135" customFormat="1" ht="25" customHeight="1" x14ac:dyDescent="0.2"/>
    <row r="136" customFormat="1" ht="25" customHeight="1" x14ac:dyDescent="0.2"/>
    <row r="137" customFormat="1" ht="25" customHeight="1" x14ac:dyDescent="0.2"/>
    <row r="138" customFormat="1" ht="25" customHeight="1" x14ac:dyDescent="0.2"/>
    <row r="139" customFormat="1" ht="25" customHeight="1" x14ac:dyDescent="0.2"/>
    <row r="140" customFormat="1" ht="25" customHeight="1" x14ac:dyDescent="0.2"/>
    <row r="141" customFormat="1" ht="25" customHeight="1" x14ac:dyDescent="0.2"/>
    <row r="142" customFormat="1" ht="25" customHeight="1" x14ac:dyDescent="0.2"/>
    <row r="143" customFormat="1" ht="25" customHeight="1" x14ac:dyDescent="0.2"/>
    <row r="144" customFormat="1" ht="25" customHeight="1" x14ac:dyDescent="0.2"/>
    <row r="145" spans="1:70" customFormat="1" ht="25" customHeight="1" x14ac:dyDescent="0.2"/>
    <row r="146" spans="1:70" customFormat="1" ht="25" customHeight="1" x14ac:dyDescent="0.2"/>
    <row r="147" spans="1:70" customFormat="1" ht="25" customHeight="1" x14ac:dyDescent="0.2"/>
    <row r="148" spans="1:70" customFormat="1" ht="25" customHeight="1" x14ac:dyDescent="0.2"/>
    <row r="149" spans="1:70" customFormat="1" ht="25" customHeight="1" x14ac:dyDescent="0.2"/>
    <row r="150" spans="1:70" customFormat="1" ht="25" customHeight="1" x14ac:dyDescent="0.2"/>
    <row r="151" spans="1:70" customFormat="1" ht="25" customHeight="1" x14ac:dyDescent="0.2"/>
    <row r="152" spans="1:70" customFormat="1" ht="25" customHeight="1" x14ac:dyDescent="0.2"/>
    <row r="153" spans="1:70" customFormat="1" ht="25" customHeight="1" x14ac:dyDescent="0.2"/>
    <row r="154" spans="1:70" s="3" customFormat="1" ht="25" customHeight="1" x14ac:dyDescent="0.3">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B154" s="5"/>
      <c r="BC154" s="5"/>
      <c r="BD154" s="5"/>
      <c r="BE154" s="5"/>
      <c r="BF154" s="5"/>
      <c r="BG154" s="5"/>
      <c r="BH154" s="5"/>
      <c r="BI154" s="5"/>
      <c r="BJ154" s="5"/>
      <c r="BK154" s="5"/>
      <c r="BL154" s="5"/>
      <c r="BM154" s="5"/>
      <c r="BN154" s="5"/>
      <c r="BO154" s="5"/>
      <c r="BP154" s="5"/>
      <c r="BQ154" s="5"/>
      <c r="BR154" s="5"/>
    </row>
    <row r="155" spans="1:70" s="3" customFormat="1" ht="25" customHeight="1" x14ac:dyDescent="0.3">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B155" s="5"/>
      <c r="BC155" s="5"/>
      <c r="BD155" s="5"/>
      <c r="BE155" s="5"/>
      <c r="BF155" s="5"/>
      <c r="BG155" s="5"/>
      <c r="BH155" s="5"/>
      <c r="BI155" s="5"/>
      <c r="BJ155" s="5"/>
      <c r="BK155" s="5"/>
      <c r="BL155" s="5"/>
      <c r="BM155" s="5"/>
      <c r="BN155" s="5"/>
      <c r="BO155" s="5"/>
      <c r="BP155" s="5"/>
      <c r="BQ155" s="5"/>
      <c r="BR155" s="5"/>
    </row>
    <row r="156" spans="1:70" s="3" customFormat="1" ht="25" customHeight="1" x14ac:dyDescent="0.3">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B156" s="5"/>
      <c r="BC156" s="5"/>
      <c r="BD156" s="5"/>
      <c r="BE156" s="5"/>
      <c r="BF156" s="5"/>
      <c r="BG156" s="5"/>
      <c r="BH156" s="5"/>
      <c r="BI156" s="5"/>
      <c r="BJ156" s="5"/>
      <c r="BK156" s="5"/>
      <c r="BL156" s="5"/>
      <c r="BM156" s="5"/>
      <c r="BN156" s="5"/>
      <c r="BO156" s="5"/>
      <c r="BP156" s="5"/>
      <c r="BQ156" s="5"/>
      <c r="BR156" s="5"/>
    </row>
    <row r="157" spans="1:70" s="3" customFormat="1" ht="25" customHeight="1" x14ac:dyDescent="0.3">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B157" s="5"/>
      <c r="BC157" s="5"/>
      <c r="BD157" s="5"/>
      <c r="BE157" s="5"/>
      <c r="BF157" s="5"/>
      <c r="BG157" s="5"/>
      <c r="BH157" s="5"/>
      <c r="BI157" s="5"/>
      <c r="BJ157" s="5"/>
      <c r="BK157" s="5"/>
      <c r="BL157" s="5"/>
      <c r="BM157" s="5"/>
      <c r="BN157" s="5"/>
      <c r="BO157" s="5"/>
      <c r="BP157" s="5"/>
      <c r="BQ157" s="5"/>
      <c r="BR157" s="5"/>
    </row>
    <row r="158" spans="1:70" s="3" customFormat="1" ht="25" customHeight="1" x14ac:dyDescent="0.3">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B158" s="5"/>
      <c r="BC158" s="5"/>
      <c r="BD158" s="5"/>
      <c r="BE158" s="5"/>
      <c r="BF158" s="5"/>
      <c r="BG158" s="5"/>
      <c r="BH158" s="5"/>
      <c r="BI158" s="5"/>
      <c r="BJ158" s="5"/>
      <c r="BK158" s="5"/>
      <c r="BL158" s="5"/>
      <c r="BM158" s="5"/>
      <c r="BN158" s="5"/>
      <c r="BO158" s="5"/>
      <c r="BP158" s="5"/>
      <c r="BQ158" s="5"/>
      <c r="BR158" s="5"/>
    </row>
    <row r="159" spans="1:70" s="3" customFormat="1" ht="25" customHeight="1" x14ac:dyDescent="0.3">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B159" s="5"/>
      <c r="BC159" s="5"/>
      <c r="BD159" s="5"/>
      <c r="BE159" s="5"/>
      <c r="BF159" s="5"/>
      <c r="BG159" s="5"/>
      <c r="BH159" s="5"/>
      <c r="BI159" s="5"/>
      <c r="BJ159" s="5"/>
      <c r="BK159" s="5"/>
      <c r="BL159" s="5"/>
      <c r="BM159" s="5"/>
      <c r="BN159" s="5"/>
      <c r="BO159" s="5"/>
      <c r="BP159" s="5"/>
      <c r="BQ159" s="5"/>
      <c r="BR159" s="5"/>
    </row>
    <row r="160" spans="1:70" s="3" customFormat="1" ht="25" customHeight="1" x14ac:dyDescent="0.3">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B160" s="5"/>
      <c r="BC160" s="5"/>
      <c r="BD160" s="5"/>
      <c r="BE160" s="5"/>
      <c r="BF160" s="5"/>
      <c r="BG160" s="5"/>
      <c r="BH160" s="5"/>
      <c r="BI160" s="5"/>
      <c r="BJ160" s="5"/>
      <c r="BK160" s="5"/>
      <c r="BL160" s="5"/>
      <c r="BM160" s="5"/>
      <c r="BN160" s="5"/>
      <c r="BO160" s="5"/>
      <c r="BP160" s="5"/>
      <c r="BQ160" s="5"/>
      <c r="BR160" s="5"/>
    </row>
    <row r="161" spans="1:70" s="3" customFormat="1" ht="25" customHeight="1" x14ac:dyDescent="0.3">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B161" s="5"/>
      <c r="BC161" s="5"/>
      <c r="BD161" s="5"/>
      <c r="BE161" s="5"/>
      <c r="BF161" s="5"/>
      <c r="BG161" s="5"/>
      <c r="BH161" s="5"/>
      <c r="BI161" s="5"/>
      <c r="BJ161" s="5"/>
      <c r="BK161" s="5"/>
      <c r="BL161" s="5"/>
      <c r="BM161" s="5"/>
      <c r="BN161" s="5"/>
      <c r="BO161" s="5"/>
      <c r="BP161" s="5"/>
      <c r="BQ161" s="5"/>
      <c r="BR161" s="5"/>
    </row>
    <row r="162" spans="1:70" s="3" customFormat="1" ht="25" customHeight="1" x14ac:dyDescent="0.3">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B162" s="5"/>
      <c r="BC162" s="5"/>
      <c r="BD162" s="5"/>
      <c r="BE162" s="5"/>
      <c r="BF162" s="5"/>
      <c r="BG162" s="5"/>
      <c r="BH162" s="5"/>
      <c r="BI162" s="5"/>
      <c r="BJ162" s="5"/>
      <c r="BK162" s="5"/>
      <c r="BL162" s="5"/>
      <c r="BM162" s="5"/>
      <c r="BN162" s="5"/>
      <c r="BO162" s="5"/>
      <c r="BP162" s="5"/>
      <c r="BQ162" s="5"/>
      <c r="BR162" s="5"/>
    </row>
    <row r="163" spans="1:70" s="3" customFormat="1" ht="25" customHeight="1" x14ac:dyDescent="0.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B163" s="5"/>
      <c r="BC163" s="5"/>
      <c r="BD163" s="5"/>
      <c r="BE163" s="5"/>
      <c r="BF163" s="5"/>
      <c r="BG163" s="5"/>
      <c r="BH163" s="5"/>
      <c r="BI163" s="5"/>
      <c r="BJ163" s="5"/>
      <c r="BK163" s="5"/>
      <c r="BL163" s="5"/>
      <c r="BM163" s="5"/>
      <c r="BN163" s="5"/>
      <c r="BO163" s="5"/>
      <c r="BP163" s="5"/>
      <c r="BQ163" s="5"/>
      <c r="BR163" s="5"/>
    </row>
    <row r="164" spans="1:70" s="3" customFormat="1" ht="25" customHeight="1" x14ac:dyDescent="0.3">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B164" s="5"/>
      <c r="BC164" s="5"/>
      <c r="BD164" s="5"/>
      <c r="BE164" s="5"/>
      <c r="BF164" s="5"/>
      <c r="BG164" s="5"/>
      <c r="BH164" s="5"/>
      <c r="BI164" s="5"/>
      <c r="BJ164" s="5"/>
      <c r="BK164" s="5"/>
      <c r="BL164" s="5"/>
      <c r="BM164" s="5"/>
      <c r="BN164" s="5"/>
      <c r="BO164" s="5"/>
      <c r="BP164" s="5"/>
      <c r="BQ164" s="5"/>
      <c r="BR164" s="5"/>
    </row>
    <row r="165" spans="1:70" s="3" customFormat="1" ht="25" customHeight="1" x14ac:dyDescent="0.3">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B165" s="5"/>
      <c r="BC165" s="5"/>
      <c r="BD165" s="5"/>
      <c r="BE165" s="5"/>
      <c r="BF165" s="5"/>
      <c r="BG165" s="5"/>
      <c r="BH165" s="5"/>
      <c r="BI165" s="5"/>
      <c r="BJ165" s="5"/>
      <c r="BK165" s="5"/>
      <c r="BL165" s="5"/>
      <c r="BM165" s="5"/>
      <c r="BN165" s="5"/>
      <c r="BO165" s="5"/>
      <c r="BP165" s="5"/>
      <c r="BQ165" s="5"/>
      <c r="BR165" s="5"/>
    </row>
    <row r="166" spans="1:70" s="3" customFormat="1" ht="25" customHeight="1" x14ac:dyDescent="0.3">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row>
    <row r="167" spans="1:70" s="3" customFormat="1" ht="25" customHeight="1" x14ac:dyDescent="0.3">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row>
    <row r="168" spans="1:70" s="3" customFormat="1" ht="25" customHeight="1" x14ac:dyDescent="0.3">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row>
    <row r="169" spans="1:70" s="3" customFormat="1" ht="25" customHeight="1" x14ac:dyDescent="0.3">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row>
    <row r="170" spans="1:70" s="3" customFormat="1" ht="25" customHeight="1" x14ac:dyDescent="0.3">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row>
    <row r="171" spans="1:70" x14ac:dyDescent="0.3">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row>
    <row r="172" spans="1:70" x14ac:dyDescent="0.3">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row>
    <row r="173" spans="1:70" x14ac:dyDescent="0.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row>
    <row r="174" spans="1:70" x14ac:dyDescent="0.3">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row>
    <row r="175" spans="1:70" x14ac:dyDescent="0.3">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row>
    <row r="176" spans="1:70" x14ac:dyDescent="0.3">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row>
    <row r="177" spans="1:70" x14ac:dyDescent="0.3">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row>
    <row r="178" spans="1:70" x14ac:dyDescent="0.3">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row>
    <row r="179" spans="1:70" x14ac:dyDescent="0.3">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row>
    <row r="180" spans="1:70" x14ac:dyDescent="0.3">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row>
    <row r="181" spans="1:70" x14ac:dyDescent="0.3">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row>
    <row r="182" spans="1:70" x14ac:dyDescent="0.3">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row>
    <row r="183" spans="1:70" s="2" customFormat="1" x14ac:dyDescent="0.3">
      <c r="A183" s="1"/>
      <c r="B183" s="1"/>
      <c r="C183" s="1"/>
      <c r="D183" s="1"/>
      <c r="E183" s="1"/>
      <c r="F183" s="1"/>
      <c r="G183" s="1"/>
      <c r="H183" s="1"/>
      <c r="I183" s="1"/>
      <c r="X183"/>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row>
    <row r="184" spans="1:70" s="2" customFormat="1" x14ac:dyDescent="0.3">
      <c r="A184" s="1"/>
      <c r="B184" s="1"/>
      <c r="C184" s="1"/>
      <c r="D184" s="1"/>
      <c r="E184" s="1"/>
      <c r="F184" s="1"/>
      <c r="G184" s="1"/>
      <c r="H184" s="1"/>
      <c r="I184" s="1"/>
      <c r="X184"/>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row>
    <row r="185" spans="1:70" s="2" customFormat="1" x14ac:dyDescent="0.3">
      <c r="A185" s="1"/>
      <c r="B185"/>
      <c r="C185"/>
      <c r="D185"/>
      <c r="E185"/>
      <c r="F185"/>
      <c r="G185"/>
      <c r="H185"/>
      <c r="I185"/>
      <c r="J185"/>
      <c r="K185"/>
      <c r="L185"/>
      <c r="M185"/>
      <c r="N185"/>
      <c r="O185"/>
      <c r="P185"/>
      <c r="Q185"/>
      <c r="R185"/>
      <c r="S185"/>
      <c r="T185"/>
      <c r="U185"/>
      <c r="V185"/>
      <c r="W185"/>
      <c r="X18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row>
    <row r="186" spans="1:70" s="2" customFormat="1" x14ac:dyDescent="0.3">
      <c r="A186"/>
      <c r="B186"/>
      <c r="C186"/>
      <c r="D186"/>
      <c r="E186"/>
      <c r="F186"/>
      <c r="G186"/>
      <c r="H186"/>
      <c r="I186"/>
      <c r="J186"/>
      <c r="K186"/>
      <c r="L186"/>
      <c r="M186"/>
      <c r="N186"/>
      <c r="O186"/>
      <c r="P186"/>
      <c r="Q186"/>
      <c r="R186"/>
      <c r="S186"/>
      <c r="T186"/>
      <c r="U186"/>
      <c r="V186"/>
      <c r="W186"/>
      <c r="X186"/>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row>
    <row r="187" spans="1:70" s="2" customFormat="1" x14ac:dyDescent="0.3">
      <c r="A187"/>
      <c r="B187"/>
      <c r="C187"/>
      <c r="D187"/>
      <c r="E187"/>
      <c r="F187"/>
      <c r="G187"/>
      <c r="H187"/>
      <c r="I187"/>
      <c r="J187"/>
      <c r="K187"/>
      <c r="L187"/>
      <c r="M187"/>
      <c r="N187"/>
      <c r="O187"/>
      <c r="P187"/>
      <c r="Q187"/>
      <c r="R187"/>
      <c r="S187"/>
      <c r="T187"/>
      <c r="U187"/>
      <c r="V187"/>
      <c r="W187"/>
      <c r="X187"/>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row>
    <row r="188" spans="1:70" s="2" customFormat="1" x14ac:dyDescent="0.3">
      <c r="A188"/>
      <c r="B188"/>
      <c r="C188"/>
      <c r="D188"/>
      <c r="E188"/>
      <c r="F188"/>
      <c r="G188"/>
      <c r="H188"/>
      <c r="I188"/>
      <c r="J188"/>
      <c r="K188"/>
      <c r="L188"/>
      <c r="M188"/>
      <c r="N188"/>
      <c r="O188"/>
      <c r="P188"/>
      <c r="Q188"/>
      <c r="R188"/>
      <c r="S188"/>
      <c r="T188"/>
      <c r="U188"/>
      <c r="V188"/>
      <c r="W188"/>
      <c r="X188"/>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row>
    <row r="189" spans="1:70" x14ac:dyDescent="0.3">
      <c r="A189"/>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row>
    <row r="190" spans="1:70" x14ac:dyDescent="0.3">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row>
    <row r="191" spans="1:70" x14ac:dyDescent="0.3">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row>
    <row r="192" spans="1:70" x14ac:dyDescent="0.3">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row>
    <row r="193" spans="29:70" x14ac:dyDescent="0.3">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row>
    <row r="194" spans="29:70" x14ac:dyDescent="0.3">
      <c r="AD194" s="5"/>
      <c r="AE194" s="5"/>
      <c r="AF194" s="5"/>
      <c r="AG194" s="5"/>
      <c r="AH194" s="5"/>
      <c r="AI194" s="5"/>
      <c r="AJ194" s="5"/>
      <c r="AK194" s="5"/>
      <c r="AL194" s="5"/>
      <c r="AM194" s="5"/>
      <c r="AN194" s="5"/>
      <c r="AO194" s="5"/>
      <c r="AP194" s="5"/>
      <c r="AQ194" s="5"/>
      <c r="AR194" s="5"/>
      <c r="AS194" s="5"/>
      <c r="AT194" s="5"/>
      <c r="AU194" s="5"/>
      <c r="AV194" s="5"/>
    </row>
    <row r="195" spans="29:70" x14ac:dyDescent="0.3">
      <c r="AD195" s="5"/>
      <c r="AE195" s="5"/>
      <c r="AF195" s="5"/>
      <c r="AG195" s="5"/>
      <c r="AH195" s="5"/>
      <c r="AI195" s="5"/>
      <c r="AJ195" s="5"/>
      <c r="AK195" s="5"/>
      <c r="AL195" s="5"/>
      <c r="AM195" s="5"/>
      <c r="AN195" s="5"/>
      <c r="AO195" s="5"/>
      <c r="AP195" s="5"/>
      <c r="AQ195" s="5"/>
      <c r="AR195" s="5"/>
      <c r="AS195" s="5"/>
      <c r="AT195" s="5"/>
      <c r="AU195" s="5"/>
      <c r="AV195" s="5"/>
    </row>
    <row r="196" spans="29:70" x14ac:dyDescent="0.3">
      <c r="AD196" s="5"/>
      <c r="AE196" s="5"/>
      <c r="AF196" s="5"/>
      <c r="AG196" s="5"/>
      <c r="AH196" s="5"/>
      <c r="AI196" s="5"/>
      <c r="AJ196" s="5"/>
      <c r="AK196" s="5"/>
      <c r="AL196" s="5"/>
      <c r="AM196" s="5"/>
      <c r="AN196" s="5"/>
      <c r="AO196" s="5"/>
      <c r="AP196" s="5"/>
      <c r="AQ196" s="5"/>
      <c r="AR196" s="5"/>
      <c r="AS196" s="5"/>
      <c r="AT196" s="5"/>
      <c r="AU196" s="5"/>
      <c r="AV196" s="5"/>
    </row>
    <row r="197" spans="29:70" x14ac:dyDescent="0.3">
      <c r="AD197" s="5"/>
      <c r="AE197" s="5"/>
      <c r="AF197" s="5"/>
      <c r="AG197" s="5"/>
      <c r="AH197" s="5"/>
      <c r="AI197" s="5"/>
      <c r="AJ197" s="5"/>
      <c r="AK197" s="5"/>
      <c r="AL197" s="5"/>
      <c r="AM197" s="5"/>
      <c r="AN197" s="5"/>
      <c r="AO197" s="5"/>
      <c r="AP197" s="5"/>
      <c r="AQ197" s="5"/>
      <c r="AR197" s="5"/>
      <c r="AS197" s="5"/>
      <c r="AT197" s="5"/>
      <c r="AU197" s="5"/>
      <c r="AV197" s="5"/>
    </row>
    <row r="198" spans="29:70" x14ac:dyDescent="0.3">
      <c r="AD198" s="5"/>
      <c r="AE198" s="5"/>
      <c r="AF198" s="5"/>
      <c r="AG198" s="5"/>
      <c r="AH198" s="5"/>
      <c r="AI198" s="5"/>
      <c r="AJ198" s="5"/>
      <c r="AK198" s="5"/>
      <c r="AL198" s="5"/>
      <c r="AM198" s="5"/>
      <c r="AN198" s="5"/>
      <c r="AO198" s="5"/>
      <c r="AP198" s="5"/>
      <c r="AQ198" s="5"/>
      <c r="AR198" s="5"/>
      <c r="AS198" s="5"/>
      <c r="AT198" s="5"/>
      <c r="AU198" s="5"/>
      <c r="AV198" s="5"/>
    </row>
    <row r="199" spans="29:70" x14ac:dyDescent="0.3">
      <c r="AD199" s="5"/>
      <c r="AE199" s="5"/>
      <c r="AF199" s="5"/>
      <c r="AG199" s="5"/>
      <c r="AH199" s="5"/>
      <c r="AI199" s="5"/>
      <c r="AJ199" s="5"/>
      <c r="AK199" s="5"/>
      <c r="AL199" s="5"/>
      <c r="AM199" s="5"/>
      <c r="AN199" s="5"/>
      <c r="AO199" s="5"/>
      <c r="AP199" s="5"/>
      <c r="AQ199" s="5"/>
      <c r="AR199" s="5"/>
      <c r="AS199" s="5"/>
      <c r="AT199" s="5"/>
      <c r="AU199" s="5"/>
      <c r="AV199" s="5"/>
    </row>
    <row r="200" spans="29:70" x14ac:dyDescent="0.3">
      <c r="AD200" s="5"/>
      <c r="AE200" s="5"/>
      <c r="AF200" s="5"/>
      <c r="AG200" s="5"/>
      <c r="AH200" s="5"/>
      <c r="AI200" s="5"/>
      <c r="AJ200" s="5"/>
      <c r="AK200" s="5"/>
      <c r="AL200" s="5"/>
      <c r="AM200" s="5"/>
      <c r="AN200" s="5"/>
      <c r="AO200" s="5"/>
      <c r="AP200" s="5"/>
      <c r="AQ200" s="5"/>
      <c r="AR200" s="5"/>
      <c r="AS200" s="5"/>
      <c r="AT200" s="5"/>
      <c r="AU200" s="5"/>
      <c r="AV200" s="5"/>
    </row>
    <row r="201" spans="29:70" x14ac:dyDescent="0.3">
      <c r="AD201" s="5"/>
      <c r="AE201" s="5"/>
      <c r="AF201" s="5"/>
      <c r="AG201" s="5"/>
      <c r="AH201" s="5"/>
      <c r="AI201" s="5"/>
      <c r="AJ201" s="5"/>
      <c r="AK201" s="5"/>
      <c r="AL201" s="5"/>
      <c r="AM201" s="5"/>
      <c r="AN201" s="5"/>
      <c r="AO201" s="5"/>
      <c r="AP201" s="5"/>
      <c r="AQ201" s="5"/>
      <c r="AR201" s="5"/>
      <c r="AS201" s="5"/>
      <c r="AT201" s="5"/>
      <c r="AU201" s="5"/>
      <c r="AV201" s="5"/>
    </row>
    <row r="202" spans="29:70" x14ac:dyDescent="0.3">
      <c r="AD202" s="5"/>
      <c r="AE202" s="5"/>
      <c r="AF202" s="5"/>
      <c r="AG202" s="5"/>
      <c r="AH202" s="5"/>
      <c r="AI202" s="5"/>
      <c r="AJ202" s="5"/>
      <c r="AK202" s="5"/>
      <c r="AL202" s="5"/>
      <c r="AM202" s="5"/>
      <c r="AN202" s="5"/>
      <c r="AO202" s="5"/>
      <c r="AP202" s="5"/>
      <c r="AQ202" s="5"/>
      <c r="AR202" s="5"/>
      <c r="AS202" s="5"/>
      <c r="AT202" s="5"/>
      <c r="AU202" s="5"/>
      <c r="AV202" s="5"/>
    </row>
    <row r="203" spans="29:70" x14ac:dyDescent="0.3">
      <c r="AD203" s="5"/>
      <c r="AE203" s="5"/>
      <c r="AF203" s="5"/>
      <c r="AG203" s="5"/>
      <c r="AH203" s="5"/>
      <c r="AI203" s="5"/>
      <c r="AJ203" s="5"/>
      <c r="AK203" s="5"/>
      <c r="AL203" s="5"/>
      <c r="AM203" s="5"/>
      <c r="AN203" s="5"/>
      <c r="AO203" s="5"/>
      <c r="AP203" s="5"/>
      <c r="AQ203" s="5"/>
      <c r="AR203" s="5"/>
      <c r="AS203" s="5"/>
      <c r="AT203" s="5"/>
      <c r="AU203" s="5"/>
      <c r="AV203" s="5"/>
    </row>
    <row r="204" spans="29:70" x14ac:dyDescent="0.3">
      <c r="AL204" s="5"/>
      <c r="AM204" s="5"/>
      <c r="AN204" s="5"/>
      <c r="AO204" s="5"/>
      <c r="AP204" s="5"/>
      <c r="AQ204" s="5"/>
      <c r="AR204" s="5"/>
      <c r="AS204" s="5"/>
    </row>
  </sheetData>
  <mergeCells count="703">
    <mergeCell ref="P14:Q14"/>
    <mergeCell ref="R14:S14"/>
    <mergeCell ref="T14:U14"/>
    <mergeCell ref="V14:W14"/>
    <mergeCell ref="E2:AW2"/>
    <mergeCell ref="D4:AW12"/>
    <mergeCell ref="A13:AW13"/>
    <mergeCell ref="AX13:AZ14"/>
    <mergeCell ref="B14:C14"/>
    <mergeCell ref="D14:E14"/>
    <mergeCell ref="F14:G14"/>
    <mergeCell ref="H14:I14"/>
    <mergeCell ref="J14:K14"/>
    <mergeCell ref="AV14:AW14"/>
    <mergeCell ref="AJ14:AK14"/>
    <mergeCell ref="AL14:AM14"/>
    <mergeCell ref="AN14:AO14"/>
    <mergeCell ref="AP14:AQ14"/>
    <mergeCell ref="AR14:AS14"/>
    <mergeCell ref="AT14:AU14"/>
    <mergeCell ref="X14:Y14"/>
    <mergeCell ref="Z14:AA14"/>
    <mergeCell ref="AB14:AC14"/>
    <mergeCell ref="AD14:AE14"/>
    <mergeCell ref="B15:C15"/>
    <mergeCell ref="D15:E15"/>
    <mergeCell ref="F15:G15"/>
    <mergeCell ref="H15:I15"/>
    <mergeCell ref="J15:K15"/>
    <mergeCell ref="AP15:AQ15"/>
    <mergeCell ref="AR15:AS15"/>
    <mergeCell ref="AT15:AU15"/>
    <mergeCell ref="AV15:AW15"/>
    <mergeCell ref="AB15:AC15"/>
    <mergeCell ref="AD15:AE15"/>
    <mergeCell ref="AF15:AG15"/>
    <mergeCell ref="AH15:AI15"/>
    <mergeCell ref="X15:Y15"/>
    <mergeCell ref="Z15:AA15"/>
    <mergeCell ref="AF14:AG14"/>
    <mergeCell ref="AH14:AI14"/>
    <mergeCell ref="L14:M14"/>
    <mergeCell ref="N14:O14"/>
    <mergeCell ref="AX15:AZ15"/>
    <mergeCell ref="B16:C16"/>
    <mergeCell ref="D16:E16"/>
    <mergeCell ref="F16:G16"/>
    <mergeCell ref="H16:I16"/>
    <mergeCell ref="J16:K16"/>
    <mergeCell ref="AP16:AQ16"/>
    <mergeCell ref="AR16:AS16"/>
    <mergeCell ref="AT16:AU16"/>
    <mergeCell ref="AV16:AW16"/>
    <mergeCell ref="L15:M15"/>
    <mergeCell ref="N15:O15"/>
    <mergeCell ref="P15:Q15"/>
    <mergeCell ref="R15:S15"/>
    <mergeCell ref="T15:U15"/>
    <mergeCell ref="V15:W15"/>
    <mergeCell ref="AX16:AZ16"/>
    <mergeCell ref="AJ15:AK15"/>
    <mergeCell ref="AL15:AM15"/>
    <mergeCell ref="AN15:AO15"/>
    <mergeCell ref="D17:E17"/>
    <mergeCell ref="F17:G17"/>
    <mergeCell ref="H17:I17"/>
    <mergeCell ref="J17:K17"/>
    <mergeCell ref="AP17:AQ17"/>
    <mergeCell ref="AR17:AS17"/>
    <mergeCell ref="AT17:AU17"/>
    <mergeCell ref="AV17:AW17"/>
    <mergeCell ref="N17:O17"/>
    <mergeCell ref="P17:Q17"/>
    <mergeCell ref="R17:S17"/>
    <mergeCell ref="T17:U17"/>
    <mergeCell ref="V17:W17"/>
    <mergeCell ref="X17:Y17"/>
    <mergeCell ref="Z17:AA17"/>
    <mergeCell ref="AN17:AO17"/>
    <mergeCell ref="AX17:AZ17"/>
    <mergeCell ref="B18:C18"/>
    <mergeCell ref="D18:E18"/>
    <mergeCell ref="F18:G18"/>
    <mergeCell ref="H18:I18"/>
    <mergeCell ref="J18:K18"/>
    <mergeCell ref="AP18:AQ18"/>
    <mergeCell ref="AR18:AS18"/>
    <mergeCell ref="AT18:AU18"/>
    <mergeCell ref="AV18:AW18"/>
    <mergeCell ref="AX18:AZ18"/>
    <mergeCell ref="AD18:AE18"/>
    <mergeCell ref="AF18:AG18"/>
    <mergeCell ref="AH18:AI18"/>
    <mergeCell ref="AJ18:AK18"/>
    <mergeCell ref="AL18:AM18"/>
    <mergeCell ref="AN18:AO18"/>
    <mergeCell ref="L18:M18"/>
    <mergeCell ref="N18:O18"/>
    <mergeCell ref="P18:Q18"/>
    <mergeCell ref="R18:S18"/>
    <mergeCell ref="T18:U18"/>
    <mergeCell ref="V18:W18"/>
    <mergeCell ref="X18:Y18"/>
    <mergeCell ref="AP19:AQ19"/>
    <mergeCell ref="AR19:AS19"/>
    <mergeCell ref="AT19:AU19"/>
    <mergeCell ref="AV19:AW19"/>
    <mergeCell ref="T19:U19"/>
    <mergeCell ref="V19:W19"/>
    <mergeCell ref="AJ19:AK19"/>
    <mergeCell ref="AL19:AM19"/>
    <mergeCell ref="Z19:AA19"/>
    <mergeCell ref="AB19:AC19"/>
    <mergeCell ref="AD19:AE19"/>
    <mergeCell ref="AF19:AG19"/>
    <mergeCell ref="AH19:AI19"/>
    <mergeCell ref="AX19:AZ19"/>
    <mergeCell ref="B20:C20"/>
    <mergeCell ref="D20:E20"/>
    <mergeCell ref="F20:G20"/>
    <mergeCell ref="H20:I20"/>
    <mergeCell ref="J20:K20"/>
    <mergeCell ref="AP20:AQ20"/>
    <mergeCell ref="AR20:AS20"/>
    <mergeCell ref="AT20:AU20"/>
    <mergeCell ref="AV20:AW20"/>
    <mergeCell ref="AX20:AZ20"/>
    <mergeCell ref="AN19:AO19"/>
    <mergeCell ref="L20:M20"/>
    <mergeCell ref="N20:O20"/>
    <mergeCell ref="P20:Q20"/>
    <mergeCell ref="R20:S20"/>
    <mergeCell ref="T20:U20"/>
    <mergeCell ref="V20:W20"/>
    <mergeCell ref="X20:Y20"/>
    <mergeCell ref="X19:Y19"/>
    <mergeCell ref="L19:M19"/>
    <mergeCell ref="N19:O19"/>
    <mergeCell ref="P19:Q19"/>
    <mergeCell ref="R19:S19"/>
    <mergeCell ref="AX21:AZ21"/>
    <mergeCell ref="B22:C22"/>
    <mergeCell ref="D22:E22"/>
    <mergeCell ref="F22:G22"/>
    <mergeCell ref="H22:I22"/>
    <mergeCell ref="J22:K22"/>
    <mergeCell ref="AP22:AQ22"/>
    <mergeCell ref="AR22:AS22"/>
    <mergeCell ref="AT22:AU22"/>
    <mergeCell ref="AV22:AW22"/>
    <mergeCell ref="B21:C21"/>
    <mergeCell ref="D21:E21"/>
    <mergeCell ref="F21:G21"/>
    <mergeCell ref="H21:I21"/>
    <mergeCell ref="J21:K21"/>
    <mergeCell ref="AP21:AQ21"/>
    <mergeCell ref="AR21:AS21"/>
    <mergeCell ref="AT21:AU21"/>
    <mergeCell ref="AV21:AW21"/>
    <mergeCell ref="P21:Q21"/>
    <mergeCell ref="R21:S21"/>
    <mergeCell ref="T21:U21"/>
    <mergeCell ref="V21:W21"/>
    <mergeCell ref="X21:Y21"/>
    <mergeCell ref="A29:L29"/>
    <mergeCell ref="M29:O29"/>
    <mergeCell ref="P29:R29"/>
    <mergeCell ref="S29:AW29"/>
    <mergeCell ref="A30:L30"/>
    <mergeCell ref="M30:O30"/>
    <mergeCell ref="P30:R30"/>
    <mergeCell ref="S30:AW30"/>
    <mergeCell ref="AX22:AZ22"/>
    <mergeCell ref="B23:AW23"/>
    <mergeCell ref="A25:AW25"/>
    <mergeCell ref="A26:AV26"/>
    <mergeCell ref="A27:L28"/>
    <mergeCell ref="M27:O28"/>
    <mergeCell ref="P27:R28"/>
    <mergeCell ref="S27:AW28"/>
    <mergeCell ref="AD22:AE22"/>
    <mergeCell ref="AF22:AG22"/>
    <mergeCell ref="AH22:AI22"/>
    <mergeCell ref="AJ22:AK22"/>
    <mergeCell ref="AL22:AM22"/>
    <mergeCell ref="AN22:AO22"/>
    <mergeCell ref="L22:M22"/>
    <mergeCell ref="N22:O22"/>
    <mergeCell ref="A33:L33"/>
    <mergeCell ref="M33:O33"/>
    <mergeCell ref="P33:R33"/>
    <mergeCell ref="S33:AW33"/>
    <mergeCell ref="A34:L34"/>
    <mergeCell ref="M34:O34"/>
    <mergeCell ref="P34:R34"/>
    <mergeCell ref="S34:AW34"/>
    <mergeCell ref="A31:L32"/>
    <mergeCell ref="M31:O31"/>
    <mergeCell ref="P31:R31"/>
    <mergeCell ref="S31:AW32"/>
    <mergeCell ref="M32:O32"/>
    <mergeCell ref="P32:R32"/>
    <mergeCell ref="A37:L37"/>
    <mergeCell ref="M37:O37"/>
    <mergeCell ref="P37:R37"/>
    <mergeCell ref="S37:AW37"/>
    <mergeCell ref="A38:L38"/>
    <mergeCell ref="M38:O38"/>
    <mergeCell ref="P38:R38"/>
    <mergeCell ref="S38:AW38"/>
    <mergeCell ref="A35:L35"/>
    <mergeCell ref="M35:O35"/>
    <mergeCell ref="P35:R35"/>
    <mergeCell ref="S35:AW35"/>
    <mergeCell ref="A36:L36"/>
    <mergeCell ref="M36:O36"/>
    <mergeCell ref="P36:R36"/>
    <mergeCell ref="S36:AW36"/>
    <mergeCell ref="A41:L41"/>
    <mergeCell ref="M41:O41"/>
    <mergeCell ref="P41:R41"/>
    <mergeCell ref="S41:AW41"/>
    <mergeCell ref="A42:L42"/>
    <mergeCell ref="M42:O42"/>
    <mergeCell ref="P42:R42"/>
    <mergeCell ref="S42:AW42"/>
    <mergeCell ref="A39:L39"/>
    <mergeCell ref="M39:O39"/>
    <mergeCell ref="P39:R39"/>
    <mergeCell ref="S39:AW39"/>
    <mergeCell ref="A40:L40"/>
    <mergeCell ref="M40:O40"/>
    <mergeCell ref="P40:R40"/>
    <mergeCell ref="S40:AW40"/>
    <mergeCell ref="A45:L45"/>
    <mergeCell ref="M45:O45"/>
    <mergeCell ref="P45:R45"/>
    <mergeCell ref="S45:AW45"/>
    <mergeCell ref="A46:L46"/>
    <mergeCell ref="M46:O46"/>
    <mergeCell ref="P46:R46"/>
    <mergeCell ref="S46:AW46"/>
    <mergeCell ref="A43:L43"/>
    <mergeCell ref="M43:O43"/>
    <mergeCell ref="P43:R43"/>
    <mergeCell ref="S43:AW43"/>
    <mergeCell ref="A44:L44"/>
    <mergeCell ref="M44:O44"/>
    <mergeCell ref="P44:R44"/>
    <mergeCell ref="S44:AW44"/>
    <mergeCell ref="A49:L49"/>
    <mergeCell ref="M49:O49"/>
    <mergeCell ref="P49:R49"/>
    <mergeCell ref="S49:AW49"/>
    <mergeCell ref="A50:L50"/>
    <mergeCell ref="M50:O50"/>
    <mergeCell ref="P50:R50"/>
    <mergeCell ref="S50:AW50"/>
    <mergeCell ref="A47:L47"/>
    <mergeCell ref="M47:O47"/>
    <mergeCell ref="P47:R47"/>
    <mergeCell ref="S47:AW47"/>
    <mergeCell ref="A48:L48"/>
    <mergeCell ref="M48:O48"/>
    <mergeCell ref="P48:R48"/>
    <mergeCell ref="S48:AW48"/>
    <mergeCell ref="A52:AW52"/>
    <mergeCell ref="A53:J53"/>
    <mergeCell ref="L53:U53"/>
    <mergeCell ref="W53:AF53"/>
    <mergeCell ref="AH53:AQ53"/>
    <mergeCell ref="E54:F54"/>
    <mergeCell ref="G54:J54"/>
    <mergeCell ref="P54:Q54"/>
    <mergeCell ref="R54:U54"/>
    <mergeCell ref="W54:Z54"/>
    <mergeCell ref="AA54:AB54"/>
    <mergeCell ref="AC54:AF54"/>
    <mergeCell ref="AH54:AK54"/>
    <mergeCell ref="AL54:AO54"/>
    <mergeCell ref="AP54:AQ54"/>
    <mergeCell ref="AP55:AQ55"/>
    <mergeCell ref="A56:D56"/>
    <mergeCell ref="E56:F56"/>
    <mergeCell ref="G56:J56"/>
    <mergeCell ref="L56:O56"/>
    <mergeCell ref="P56:Q56"/>
    <mergeCell ref="R56:U56"/>
    <mergeCell ref="W56:Z56"/>
    <mergeCell ref="AA56:AB56"/>
    <mergeCell ref="AC56:AF56"/>
    <mergeCell ref="R55:U55"/>
    <mergeCell ref="W55:Z55"/>
    <mergeCell ref="AA55:AB55"/>
    <mergeCell ref="AC55:AF55"/>
    <mergeCell ref="AH55:AK55"/>
    <mergeCell ref="AL55:AO55"/>
    <mergeCell ref="AH56:AK56"/>
    <mergeCell ref="AL56:AO56"/>
    <mergeCell ref="AP56:AQ56"/>
    <mergeCell ref="L57:M57"/>
    <mergeCell ref="N57:R57"/>
    <mergeCell ref="S57:U57"/>
    <mergeCell ref="W57:X57"/>
    <mergeCell ref="Y57:AC57"/>
    <mergeCell ref="AD57:AF57"/>
    <mergeCell ref="A55:D55"/>
    <mergeCell ref="E55:F55"/>
    <mergeCell ref="G55:J55"/>
    <mergeCell ref="L55:O55"/>
    <mergeCell ref="P55:Q55"/>
    <mergeCell ref="AH57:AK59"/>
    <mergeCell ref="AL57:AO59"/>
    <mergeCell ref="AP57:AQ59"/>
    <mergeCell ref="A58:B58"/>
    <mergeCell ref="C58:G58"/>
    <mergeCell ref="H58:J58"/>
    <mergeCell ref="L58:M58"/>
    <mergeCell ref="N58:R58"/>
    <mergeCell ref="S58:U58"/>
    <mergeCell ref="W58:X58"/>
    <mergeCell ref="Y58:AC58"/>
    <mergeCell ref="AD58:AF58"/>
    <mergeCell ref="A59:B59"/>
    <mergeCell ref="C59:G59"/>
    <mergeCell ref="H59:J59"/>
    <mergeCell ref="L59:M59"/>
    <mergeCell ref="N59:R59"/>
    <mergeCell ref="S59:U59"/>
    <mergeCell ref="W59:X59"/>
    <mergeCell ref="Y59:AC59"/>
    <mergeCell ref="AD59:AF59"/>
    <mergeCell ref="A57:B57"/>
    <mergeCell ref="C57:G57"/>
    <mergeCell ref="H57:J57"/>
    <mergeCell ref="Y62:AC62"/>
    <mergeCell ref="Y60:AC60"/>
    <mergeCell ref="AD60:AF60"/>
    <mergeCell ref="A61:B61"/>
    <mergeCell ref="C61:G61"/>
    <mergeCell ref="H61:J62"/>
    <mergeCell ref="L61:M61"/>
    <mergeCell ref="N61:R61"/>
    <mergeCell ref="W61:X61"/>
    <mergeCell ref="Y61:AC61"/>
    <mergeCell ref="AD61:AF62"/>
    <mergeCell ref="A60:B60"/>
    <mergeCell ref="C60:G60"/>
    <mergeCell ref="H60:J60"/>
    <mergeCell ref="L60:M60"/>
    <mergeCell ref="N60:R60"/>
    <mergeCell ref="S60:U62"/>
    <mergeCell ref="W60:X60"/>
    <mergeCell ref="A62:B62"/>
    <mergeCell ref="C62:G62"/>
    <mergeCell ref="L62:M62"/>
    <mergeCell ref="N62:R62"/>
    <mergeCell ref="W62:X62"/>
    <mergeCell ref="O70:Q70"/>
    <mergeCell ref="R70:S70"/>
    <mergeCell ref="T70:V70"/>
    <mergeCell ref="W70:X70"/>
    <mergeCell ref="Y70:AD70"/>
    <mergeCell ref="O71:Q71"/>
    <mergeCell ref="R71:S71"/>
    <mergeCell ref="T71:V71"/>
    <mergeCell ref="W71:X71"/>
    <mergeCell ref="Y71:AD71"/>
    <mergeCell ref="T74:V74"/>
    <mergeCell ref="W74:X74"/>
    <mergeCell ref="Y74:AD74"/>
    <mergeCell ref="O75:Q75"/>
    <mergeCell ref="R75:S75"/>
    <mergeCell ref="T75:V75"/>
    <mergeCell ref="W75:X75"/>
    <mergeCell ref="Y75:AD75"/>
    <mergeCell ref="O72:Q72"/>
    <mergeCell ref="R72:S72"/>
    <mergeCell ref="T72:V72"/>
    <mergeCell ref="W72:X72"/>
    <mergeCell ref="Y72:AD72"/>
    <mergeCell ref="O73:Q73"/>
    <mergeCell ref="R73:S73"/>
    <mergeCell ref="T73:V73"/>
    <mergeCell ref="W73:X73"/>
    <mergeCell ref="Y73:AD73"/>
    <mergeCell ref="A79:AW79"/>
    <mergeCell ref="A80:AV81"/>
    <mergeCell ref="A82:AV83"/>
    <mergeCell ref="A84:AV85"/>
    <mergeCell ref="A86:AV87"/>
    <mergeCell ref="A88:AW88"/>
    <mergeCell ref="O76:Q76"/>
    <mergeCell ref="R76:S76"/>
    <mergeCell ref="T76:V76"/>
    <mergeCell ref="W76:X76"/>
    <mergeCell ref="Y76:AD76"/>
    <mergeCell ref="O77:Q77"/>
    <mergeCell ref="R77:S77"/>
    <mergeCell ref="T77:V77"/>
    <mergeCell ref="W77:X77"/>
    <mergeCell ref="Y77:AD77"/>
    <mergeCell ref="A70:B77"/>
    <mergeCell ref="C70:D77"/>
    <mergeCell ref="E70:F77"/>
    <mergeCell ref="G70:H77"/>
    <mergeCell ref="I70:L77"/>
    <mergeCell ref="M70:N77"/>
    <mergeCell ref="O74:Q74"/>
    <mergeCell ref="R74:S74"/>
    <mergeCell ref="AX88:AZ89"/>
    <mergeCell ref="B89:C89"/>
    <mergeCell ref="D89:E89"/>
    <mergeCell ref="F89:G89"/>
    <mergeCell ref="H89:I89"/>
    <mergeCell ref="J89:K89"/>
    <mergeCell ref="L89:M89"/>
    <mergeCell ref="N89:O89"/>
    <mergeCell ref="P89:Q89"/>
    <mergeCell ref="R89:S89"/>
    <mergeCell ref="AR89:AS89"/>
    <mergeCell ref="AT89:AU89"/>
    <mergeCell ref="AV89:AW89"/>
    <mergeCell ref="AJ89:AK89"/>
    <mergeCell ref="AL89:AM89"/>
    <mergeCell ref="AN89:AO89"/>
    <mergeCell ref="AP89:AQ89"/>
    <mergeCell ref="B90:C90"/>
    <mergeCell ref="D90:E90"/>
    <mergeCell ref="F90:G90"/>
    <mergeCell ref="H90:I90"/>
    <mergeCell ref="J90:K90"/>
    <mergeCell ref="L90:M90"/>
    <mergeCell ref="N90:O90"/>
    <mergeCell ref="AF89:AG89"/>
    <mergeCell ref="AH89:AI89"/>
    <mergeCell ref="T89:U89"/>
    <mergeCell ref="V89:W89"/>
    <mergeCell ref="X89:Y89"/>
    <mergeCell ref="Z89:AA89"/>
    <mergeCell ref="AB89:AC89"/>
    <mergeCell ref="AD89:AE89"/>
    <mergeCell ref="P90:Q90"/>
    <mergeCell ref="R90:S90"/>
    <mergeCell ref="T90:U90"/>
    <mergeCell ref="V90:W90"/>
    <mergeCell ref="X90:Y90"/>
    <mergeCell ref="Z90:AA90"/>
    <mergeCell ref="AN90:AO90"/>
    <mergeCell ref="AP90:AQ90"/>
    <mergeCell ref="AR90:AS90"/>
    <mergeCell ref="AT90:AU90"/>
    <mergeCell ref="AV90:AW90"/>
    <mergeCell ref="AX90:AZ90"/>
    <mergeCell ref="AB90:AC90"/>
    <mergeCell ref="AD90:AE90"/>
    <mergeCell ref="AF90:AG90"/>
    <mergeCell ref="AH90:AI90"/>
    <mergeCell ref="AJ90:AK90"/>
    <mergeCell ref="AL90:AM90"/>
    <mergeCell ref="R91:S91"/>
    <mergeCell ref="T91:U91"/>
    <mergeCell ref="V91:W91"/>
    <mergeCell ref="X91:Y91"/>
    <mergeCell ref="B91:C91"/>
    <mergeCell ref="D91:E91"/>
    <mergeCell ref="F91:G91"/>
    <mergeCell ref="H91:I91"/>
    <mergeCell ref="J91:K91"/>
    <mergeCell ref="L91:M91"/>
    <mergeCell ref="AX91:AZ91"/>
    <mergeCell ref="B92:C92"/>
    <mergeCell ref="D92:E92"/>
    <mergeCell ref="F92:G92"/>
    <mergeCell ref="H92:I92"/>
    <mergeCell ref="J92:K92"/>
    <mergeCell ref="L92:M92"/>
    <mergeCell ref="N92:O92"/>
    <mergeCell ref="P92:Q92"/>
    <mergeCell ref="R92:S92"/>
    <mergeCell ref="AL91:AM91"/>
    <mergeCell ref="AN91:AO91"/>
    <mergeCell ref="AP91:AQ91"/>
    <mergeCell ref="AR91:AS91"/>
    <mergeCell ref="AT91:AU91"/>
    <mergeCell ref="AV91:AW91"/>
    <mergeCell ref="Z91:AA91"/>
    <mergeCell ref="AB91:AC91"/>
    <mergeCell ref="AD91:AE91"/>
    <mergeCell ref="AF91:AG91"/>
    <mergeCell ref="AH91:AI91"/>
    <mergeCell ref="AJ91:AK91"/>
    <mergeCell ref="N91:O91"/>
    <mergeCell ref="P91:Q91"/>
    <mergeCell ref="AL92:AM92"/>
    <mergeCell ref="AN92:AO92"/>
    <mergeCell ref="AP92:AQ92"/>
    <mergeCell ref="T92:U92"/>
    <mergeCell ref="V92:W92"/>
    <mergeCell ref="X92:Y92"/>
    <mergeCell ref="Z92:AA92"/>
    <mergeCell ref="AB92:AC92"/>
    <mergeCell ref="AD92:AE92"/>
    <mergeCell ref="L93:M93"/>
    <mergeCell ref="AF92:AG92"/>
    <mergeCell ref="AH92:AI92"/>
    <mergeCell ref="AJ92:AK92"/>
    <mergeCell ref="N93:O93"/>
    <mergeCell ref="P93:Q93"/>
    <mergeCell ref="R93:S93"/>
    <mergeCell ref="T93:U93"/>
    <mergeCell ref="V93:W93"/>
    <mergeCell ref="AD93:AE93"/>
    <mergeCell ref="AF93:AG93"/>
    <mergeCell ref="AH93:AI93"/>
    <mergeCell ref="AJ93:AK93"/>
    <mergeCell ref="X93:Y93"/>
    <mergeCell ref="AR92:AS92"/>
    <mergeCell ref="AT92:AU92"/>
    <mergeCell ref="AV92:AW92"/>
    <mergeCell ref="AB94:AC94"/>
    <mergeCell ref="AD94:AE94"/>
    <mergeCell ref="AX93:AZ93"/>
    <mergeCell ref="B94:C94"/>
    <mergeCell ref="D94:E94"/>
    <mergeCell ref="F94:G94"/>
    <mergeCell ref="H94:I94"/>
    <mergeCell ref="J94:K94"/>
    <mergeCell ref="L94:M94"/>
    <mergeCell ref="N94:O94"/>
    <mergeCell ref="P94:Q94"/>
    <mergeCell ref="R94:S94"/>
    <mergeCell ref="AL93:AM93"/>
    <mergeCell ref="AN93:AO93"/>
    <mergeCell ref="AP93:AQ93"/>
    <mergeCell ref="AR93:AS93"/>
    <mergeCell ref="AT93:AU93"/>
    <mergeCell ref="AV93:AW93"/>
    <mergeCell ref="Z93:AA93"/>
    <mergeCell ref="AB93:AC93"/>
    <mergeCell ref="AX92:AZ92"/>
    <mergeCell ref="AV94:AW94"/>
    <mergeCell ref="AX94:AZ94"/>
    <mergeCell ref="B95:C95"/>
    <mergeCell ref="D95:E95"/>
    <mergeCell ref="F95:G95"/>
    <mergeCell ref="H95:I95"/>
    <mergeCell ref="J95:K95"/>
    <mergeCell ref="L95:M95"/>
    <mergeCell ref="AF94:AG94"/>
    <mergeCell ref="AH94:AI94"/>
    <mergeCell ref="AJ94:AK94"/>
    <mergeCell ref="AL94:AM94"/>
    <mergeCell ref="AN94:AO94"/>
    <mergeCell ref="AP94:AQ94"/>
    <mergeCell ref="T94:U94"/>
    <mergeCell ref="V94:W94"/>
    <mergeCell ref="X94:Y94"/>
    <mergeCell ref="Z94:AA94"/>
    <mergeCell ref="AP95:AQ95"/>
    <mergeCell ref="AR95:AS95"/>
    <mergeCell ref="B93:C93"/>
    <mergeCell ref="D93:E93"/>
    <mergeCell ref="F93:G93"/>
    <mergeCell ref="H93:I93"/>
    <mergeCell ref="J93:K93"/>
    <mergeCell ref="AV96:AW96"/>
    <mergeCell ref="AX96:AZ96"/>
    <mergeCell ref="AL96:AM96"/>
    <mergeCell ref="AN96:AO96"/>
    <mergeCell ref="AP96:AQ96"/>
    <mergeCell ref="R95:S95"/>
    <mergeCell ref="T95:U95"/>
    <mergeCell ref="V95:W95"/>
    <mergeCell ref="X95:Y95"/>
    <mergeCell ref="AV95:AW95"/>
    <mergeCell ref="Z95:AA95"/>
    <mergeCell ref="AB95:AC95"/>
    <mergeCell ref="AD95:AE95"/>
    <mergeCell ref="AF95:AG95"/>
    <mergeCell ref="AH95:AI95"/>
    <mergeCell ref="AJ95:AK95"/>
    <mergeCell ref="AX95:AZ95"/>
    <mergeCell ref="AL95:AM95"/>
    <mergeCell ref="AN95:AO95"/>
    <mergeCell ref="B96:C96"/>
    <mergeCell ref="AJ97:AK97"/>
    <mergeCell ref="N97:O97"/>
    <mergeCell ref="P97:Q97"/>
    <mergeCell ref="R97:S97"/>
    <mergeCell ref="T97:U97"/>
    <mergeCell ref="V97:W97"/>
    <mergeCell ref="AT94:AU94"/>
    <mergeCell ref="AT95:AU95"/>
    <mergeCell ref="D96:E96"/>
    <mergeCell ref="F96:G96"/>
    <mergeCell ref="H96:I96"/>
    <mergeCell ref="J96:K96"/>
    <mergeCell ref="L96:M96"/>
    <mergeCell ref="N96:O96"/>
    <mergeCell ref="P96:Q96"/>
    <mergeCell ref="R96:S96"/>
    <mergeCell ref="N95:O95"/>
    <mergeCell ref="P95:Q95"/>
    <mergeCell ref="AT96:AU96"/>
    <mergeCell ref="AR94:AS94"/>
    <mergeCell ref="L97:M97"/>
    <mergeCell ref="AF96:AG96"/>
    <mergeCell ref="AH96:AI96"/>
    <mergeCell ref="AJ96:AK96"/>
    <mergeCell ref="T96:U96"/>
    <mergeCell ref="V96:W96"/>
    <mergeCell ref="X96:Y96"/>
    <mergeCell ref="Z96:AA96"/>
    <mergeCell ref="AB96:AC96"/>
    <mergeCell ref="AD96:AE96"/>
    <mergeCell ref="AD97:AE97"/>
    <mergeCell ref="AF97:AG97"/>
    <mergeCell ref="Z97:AA97"/>
    <mergeCell ref="AB97:AC97"/>
    <mergeCell ref="AH97:AI97"/>
    <mergeCell ref="X97:Y97"/>
    <mergeCell ref="AR96:AS96"/>
    <mergeCell ref="AP98:AS98"/>
    <mergeCell ref="AT98:AW98"/>
    <mergeCell ref="AX97:AZ97"/>
    <mergeCell ref="B98:E98"/>
    <mergeCell ref="F98:I98"/>
    <mergeCell ref="J98:M98"/>
    <mergeCell ref="N98:Q98"/>
    <mergeCell ref="R98:U98"/>
    <mergeCell ref="V98:Y98"/>
    <mergeCell ref="Z98:AC98"/>
    <mergeCell ref="AD98:AG98"/>
    <mergeCell ref="AH98:AK98"/>
    <mergeCell ref="AL97:AM97"/>
    <mergeCell ref="AN97:AO97"/>
    <mergeCell ref="AP97:AQ97"/>
    <mergeCell ref="AR97:AS97"/>
    <mergeCell ref="AT97:AU97"/>
    <mergeCell ref="AV97:AW97"/>
    <mergeCell ref="B97:C97"/>
    <mergeCell ref="D97:E97"/>
    <mergeCell ref="AL98:AO98"/>
    <mergeCell ref="F97:G97"/>
    <mergeCell ref="H97:I97"/>
    <mergeCell ref="J97:K97"/>
    <mergeCell ref="AN16:AO16"/>
    <mergeCell ref="L17:M17"/>
    <mergeCell ref="L16:M16"/>
    <mergeCell ref="N16:O16"/>
    <mergeCell ref="P16:Q16"/>
    <mergeCell ref="R16:S16"/>
    <mergeCell ref="T16:U16"/>
    <mergeCell ref="V16:W16"/>
    <mergeCell ref="X16:Y16"/>
    <mergeCell ref="AL17:AM17"/>
    <mergeCell ref="AL16:AM16"/>
    <mergeCell ref="AH17:AI17"/>
    <mergeCell ref="AJ17:AK17"/>
    <mergeCell ref="Z16:AA16"/>
    <mergeCell ref="AB16:AC16"/>
    <mergeCell ref="AD16:AE16"/>
    <mergeCell ref="AF16:AG16"/>
    <mergeCell ref="AH16:AI16"/>
    <mergeCell ref="AJ16:AK16"/>
    <mergeCell ref="Z20:AA20"/>
    <mergeCell ref="AB20:AC20"/>
    <mergeCell ref="AD20:AE20"/>
    <mergeCell ref="P22:Q22"/>
    <mergeCell ref="A2:D2"/>
    <mergeCell ref="AN21:AO21"/>
    <mergeCell ref="AF21:AG21"/>
    <mergeCell ref="AH21:AI21"/>
    <mergeCell ref="AJ21:AK21"/>
    <mergeCell ref="AL21:AM21"/>
    <mergeCell ref="AL20:AM20"/>
    <mergeCell ref="AN20:AO20"/>
    <mergeCell ref="L21:M21"/>
    <mergeCell ref="N21:O21"/>
    <mergeCell ref="AF20:AG20"/>
    <mergeCell ref="AH20:AI20"/>
    <mergeCell ref="AJ20:AK20"/>
    <mergeCell ref="Z18:AA18"/>
    <mergeCell ref="AB18:AC18"/>
    <mergeCell ref="AB17:AC17"/>
    <mergeCell ref="AD17:AE17"/>
    <mergeCell ref="AF17:AG17"/>
    <mergeCell ref="B19:C19"/>
    <mergeCell ref="D19:E19"/>
    <mergeCell ref="F19:G19"/>
    <mergeCell ref="H19:I19"/>
    <mergeCell ref="J19:K19"/>
    <mergeCell ref="B17:C17"/>
    <mergeCell ref="R22:S22"/>
    <mergeCell ref="T22:U22"/>
    <mergeCell ref="V22:W22"/>
    <mergeCell ref="X22:Y22"/>
    <mergeCell ref="Z22:AA22"/>
    <mergeCell ref="AB22:AC22"/>
    <mergeCell ref="AB21:AC21"/>
    <mergeCell ref="AD21:AE21"/>
    <mergeCell ref="Z21:AA21"/>
  </mergeCells>
  <phoneticPr fontId="6" type="noConversion"/>
  <pageMargins left="0.75" right="0.25" top="0.5" bottom="0.5" header="0.5" footer="0.5"/>
  <pageSetup scale="29" orientation="portrait" horizontalDpi="4294967292" verticalDpi="4294967292"/>
  <rowBreaks count="1" manualBreakCount="1">
    <brk id="78" max="16383" man="1"/>
  </rowBreaks>
  <colBreaks count="1" manualBreakCount="1">
    <brk id="5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140" zoomScaleNormal="140" zoomScalePageLayoutView="140" workbookViewId="0">
      <selection activeCell="D5" sqref="D5"/>
    </sheetView>
  </sheetViews>
  <sheetFormatPr baseColWidth="10" defaultRowHeight="16" x14ac:dyDescent="0.2"/>
  <cols>
    <col min="2" max="2" width="10.83203125" style="119"/>
    <col min="3" max="3" width="17.6640625" style="77" customWidth="1"/>
    <col min="4" max="4" width="16" style="77" customWidth="1"/>
  </cols>
  <sheetData>
    <row r="1" spans="1:5" ht="17" thickBot="1" x14ac:dyDescent="0.25"/>
    <row r="2" spans="1:5" ht="21" customHeight="1" thickBot="1" x14ac:dyDescent="0.3">
      <c r="A2" s="527" t="s">
        <v>254</v>
      </c>
      <c r="B2" s="527"/>
      <c r="C2" s="527"/>
      <c r="D2" s="527"/>
      <c r="E2" s="527"/>
    </row>
    <row r="3" spans="1:5" ht="17" thickBot="1" x14ac:dyDescent="0.25"/>
    <row r="4" spans="1:5" ht="33" thickBot="1" x14ac:dyDescent="0.25">
      <c r="B4" s="114" t="s">
        <v>235</v>
      </c>
      <c r="C4" s="115" t="s">
        <v>250</v>
      </c>
      <c r="D4" s="115" t="s">
        <v>251</v>
      </c>
    </row>
    <row r="5" spans="1:5" x14ac:dyDescent="0.2">
      <c r="B5" s="116">
        <v>1</v>
      </c>
      <c r="C5" s="99">
        <v>0.36699999999999999</v>
      </c>
      <c r="D5" s="99">
        <f>40*C5</f>
        <v>14.68</v>
      </c>
    </row>
    <row r="6" spans="1:5" x14ac:dyDescent="0.2">
      <c r="B6" s="117">
        <v>2</v>
      </c>
      <c r="C6" s="100">
        <v>0.39500000000000002</v>
      </c>
      <c r="D6" s="100">
        <f t="shared" ref="D6:D16" si="0">40*C6</f>
        <v>15.8</v>
      </c>
    </row>
    <row r="7" spans="1:5" x14ac:dyDescent="0.2">
      <c r="B7" s="116">
        <v>3</v>
      </c>
      <c r="C7" s="99">
        <v>0.27900000000000003</v>
      </c>
      <c r="D7" s="99">
        <f t="shared" si="0"/>
        <v>11.16</v>
      </c>
    </row>
    <row r="8" spans="1:5" x14ac:dyDescent="0.2">
      <c r="B8" s="117">
        <v>4</v>
      </c>
      <c r="C8" s="100">
        <v>0.14199999999999999</v>
      </c>
      <c r="D8" s="100">
        <f t="shared" si="0"/>
        <v>5.68</v>
      </c>
    </row>
    <row r="9" spans="1:5" x14ac:dyDescent="0.2">
      <c r="B9" s="116">
        <v>5</v>
      </c>
      <c r="C9" s="99">
        <v>0.378</v>
      </c>
      <c r="D9" s="99">
        <f t="shared" si="0"/>
        <v>15.120000000000001</v>
      </c>
    </row>
    <row r="10" spans="1:5" x14ac:dyDescent="0.2">
      <c r="B10" s="117">
        <v>6</v>
      </c>
      <c r="C10" s="100">
        <v>0.17799999999999999</v>
      </c>
      <c r="D10" s="100">
        <f t="shared" si="0"/>
        <v>7.1199999999999992</v>
      </c>
    </row>
    <row r="11" spans="1:5" x14ac:dyDescent="0.2">
      <c r="B11" s="116">
        <v>7</v>
      </c>
      <c r="C11" s="99">
        <v>0.14199999999999999</v>
      </c>
      <c r="D11" s="99">
        <f t="shared" si="0"/>
        <v>5.68</v>
      </c>
    </row>
    <row r="12" spans="1:5" x14ac:dyDescent="0.2">
      <c r="B12" s="117">
        <v>8</v>
      </c>
      <c r="C12" s="100">
        <v>0.193</v>
      </c>
      <c r="D12" s="100">
        <f t="shared" si="0"/>
        <v>7.7200000000000006</v>
      </c>
    </row>
    <row r="13" spans="1:5" x14ac:dyDescent="0.2">
      <c r="B13" s="116">
        <v>9</v>
      </c>
      <c r="C13" s="99">
        <v>0.13500000000000001</v>
      </c>
      <c r="D13" s="99">
        <f t="shared" si="0"/>
        <v>5.4</v>
      </c>
    </row>
    <row r="14" spans="1:5" x14ac:dyDescent="0.2">
      <c r="B14" s="117">
        <v>10</v>
      </c>
      <c r="C14" s="100">
        <v>0.2</v>
      </c>
      <c r="D14" s="100">
        <f t="shared" si="0"/>
        <v>8</v>
      </c>
    </row>
    <row r="15" spans="1:5" x14ac:dyDescent="0.2">
      <c r="B15" s="116">
        <v>11</v>
      </c>
      <c r="C15" s="99">
        <v>0.17399999999999999</v>
      </c>
      <c r="D15" s="99">
        <f t="shared" si="0"/>
        <v>6.9599999999999991</v>
      </c>
    </row>
    <row r="16" spans="1:5" ht="17" thickBot="1" x14ac:dyDescent="0.25">
      <c r="B16" s="118">
        <v>12</v>
      </c>
      <c r="C16" s="101">
        <v>0.14099999999999999</v>
      </c>
      <c r="D16" s="101">
        <f t="shared" si="0"/>
        <v>5.64</v>
      </c>
    </row>
  </sheetData>
  <mergeCells count="1">
    <mergeCell ref="A2:E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S105"/>
  <sheetViews>
    <sheetView tabSelected="1" topLeftCell="A27" zoomScale="75" zoomScaleNormal="75" zoomScalePageLayoutView="75" workbookViewId="0">
      <selection activeCell="W46" sqref="W46:AA57"/>
    </sheetView>
  </sheetViews>
  <sheetFormatPr baseColWidth="10" defaultColWidth="10.83203125" defaultRowHeight="26" x14ac:dyDescent="0.3"/>
  <cols>
    <col min="1" max="9" width="4.6640625" style="1" customWidth="1"/>
    <col min="10" max="37" width="4.6640625" style="2" customWidth="1"/>
    <col min="38" max="53" width="4.6640625" style="1" customWidth="1"/>
    <col min="54" max="54" width="11.33203125" style="1" bestFit="1" customWidth="1"/>
    <col min="55" max="65" width="11" style="1" bestFit="1" customWidth="1"/>
    <col min="66" max="66" width="11.33203125" style="1" bestFit="1" customWidth="1"/>
    <col min="67" max="68" width="11" style="1" bestFit="1" customWidth="1"/>
    <col min="69" max="69" width="11.33203125" style="1" bestFit="1" customWidth="1"/>
    <col min="70" max="74" width="11" style="1" bestFit="1" customWidth="1"/>
    <col min="75" max="75" width="11.33203125" style="1" bestFit="1" customWidth="1"/>
    <col min="76" max="76" width="11" style="1" bestFit="1" customWidth="1"/>
    <col min="77" max="78" width="11.33203125" style="1" bestFit="1" customWidth="1"/>
    <col min="79" max="79" width="11" style="1" bestFit="1" customWidth="1"/>
    <col min="80" max="83" width="11.33203125" style="1" bestFit="1" customWidth="1"/>
    <col min="84" max="88" width="11" style="1" bestFit="1" customWidth="1"/>
    <col min="89" max="89" width="11.33203125" style="1" bestFit="1" customWidth="1"/>
    <col min="90" max="91" width="11" style="1" bestFit="1" customWidth="1"/>
    <col min="92" max="92" width="11.33203125" style="1" bestFit="1" customWidth="1"/>
    <col min="93" max="93" width="11" style="1" bestFit="1" customWidth="1"/>
    <col min="94" max="94" width="11.33203125" style="1" bestFit="1" customWidth="1"/>
    <col min="95" max="95" width="11" style="1" bestFit="1" customWidth="1"/>
    <col min="96" max="96" width="11.33203125" style="1" bestFit="1" customWidth="1"/>
    <col min="97" max="99" width="11" style="1" bestFit="1" customWidth="1"/>
    <col min="100" max="100" width="11.33203125" style="1" bestFit="1" customWidth="1"/>
    <col min="101" max="105" width="11" style="1" bestFit="1" customWidth="1"/>
    <col min="106" max="106" width="11.33203125" style="1" bestFit="1" customWidth="1"/>
    <col min="107" max="110" width="11" style="1" bestFit="1" customWidth="1"/>
    <col min="111" max="111" width="11.33203125" style="1" bestFit="1" customWidth="1"/>
    <col min="112" max="120" width="11" style="1" bestFit="1" customWidth="1"/>
    <col min="121" max="121" width="11.33203125" style="1" bestFit="1" customWidth="1"/>
    <col min="122" max="122" width="11" style="1" bestFit="1" customWidth="1"/>
    <col min="123" max="16384" width="10.83203125" style="1"/>
  </cols>
  <sheetData>
    <row r="1" spans="1:71" ht="25" customHeight="1" x14ac:dyDescent="0.3">
      <c r="A1" s="2"/>
      <c r="B1" s="2"/>
      <c r="C1" s="2"/>
      <c r="D1" s="2"/>
      <c r="E1" s="2"/>
      <c r="F1" s="2"/>
      <c r="G1" s="2"/>
      <c r="H1" s="2"/>
      <c r="I1" s="2"/>
      <c r="AA1" s="39"/>
      <c r="AE1" s="39"/>
      <c r="AI1" s="39"/>
      <c r="AM1" s="39"/>
      <c r="AQ1" s="39"/>
      <c r="AU1" s="39"/>
      <c r="AY1" s="39"/>
      <c r="BC1" s="39"/>
      <c r="BG1" s="39"/>
      <c r="BK1" s="39"/>
      <c r="BO1" s="39"/>
      <c r="BS1" s="39"/>
    </row>
    <row r="2" spans="1:71" ht="25" customHeight="1" x14ac:dyDescent="0.3">
      <c r="A2" s="203" t="s">
        <v>11</v>
      </c>
      <c r="B2" s="203"/>
      <c r="C2" s="203"/>
      <c r="D2" s="203"/>
      <c r="E2" s="523" t="s">
        <v>136</v>
      </c>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c r="AN2" s="523"/>
      <c r="AO2" s="523"/>
      <c r="AP2" s="523"/>
      <c r="AQ2" s="523"/>
      <c r="AR2" s="523"/>
      <c r="AS2" s="523"/>
      <c r="AT2" s="523"/>
      <c r="AU2" s="523"/>
      <c r="AV2" s="523"/>
      <c r="AW2" s="523"/>
      <c r="AY2" s="39"/>
      <c r="BC2" s="39"/>
      <c r="BG2" s="39"/>
      <c r="BK2" s="39"/>
      <c r="BO2" s="39"/>
      <c r="BS2" s="39"/>
    </row>
    <row r="3" spans="1:71" ht="25" customHeight="1" x14ac:dyDescent="0.3">
      <c r="A3" s="7"/>
      <c r="B3" s="9"/>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523"/>
      <c r="AO3" s="523"/>
      <c r="AP3" s="523"/>
      <c r="AQ3" s="523"/>
      <c r="AR3" s="523"/>
      <c r="AS3" s="523"/>
      <c r="AT3" s="523"/>
      <c r="AU3" s="523"/>
      <c r="AV3" s="523"/>
      <c r="AW3" s="523"/>
      <c r="AY3" s="39"/>
      <c r="BC3" s="39"/>
      <c r="BG3" s="39"/>
      <c r="BK3" s="39"/>
      <c r="BO3" s="39"/>
      <c r="BS3" s="39"/>
    </row>
    <row r="4" spans="1:71" ht="25" customHeight="1" x14ac:dyDescent="0.3">
      <c r="A4" s="7"/>
      <c r="E4" s="523"/>
      <c r="F4" s="523"/>
      <c r="G4" s="523"/>
      <c r="H4" s="523"/>
      <c r="I4" s="523"/>
      <c r="J4" s="523"/>
      <c r="K4" s="523"/>
      <c r="L4" s="523"/>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3"/>
      <c r="AL4" s="523"/>
      <c r="AM4" s="523"/>
      <c r="AN4" s="523"/>
      <c r="AO4" s="523"/>
      <c r="AP4" s="523"/>
      <c r="AQ4" s="523"/>
      <c r="AR4" s="523"/>
      <c r="AS4" s="523"/>
      <c r="AT4" s="523"/>
      <c r="AU4" s="523"/>
      <c r="AV4" s="523"/>
      <c r="AW4" s="523"/>
      <c r="AY4" s="39"/>
      <c r="BC4" s="39"/>
      <c r="BG4" s="39"/>
      <c r="BK4" s="39"/>
      <c r="BO4" s="39"/>
      <c r="BS4" s="39"/>
    </row>
    <row r="5" spans="1:71" ht="27" thickBot="1" x14ac:dyDescent="0.35">
      <c r="E5" s="739"/>
      <c r="F5" s="739"/>
      <c r="G5" s="739"/>
      <c r="H5" s="739"/>
      <c r="I5" s="739"/>
      <c r="J5" s="739"/>
      <c r="K5" s="739"/>
      <c r="L5" s="739"/>
      <c r="M5" s="739"/>
      <c r="N5" s="739"/>
      <c r="O5" s="739"/>
      <c r="P5" s="739"/>
      <c r="Q5" s="739"/>
      <c r="R5" s="739"/>
      <c r="S5" s="739"/>
      <c r="T5" s="739"/>
      <c r="U5" s="739"/>
      <c r="V5" s="739"/>
      <c r="W5" s="739"/>
      <c r="X5" s="739"/>
      <c r="Y5" s="739"/>
      <c r="Z5" s="739"/>
      <c r="AA5" s="739"/>
      <c r="AB5" s="739"/>
      <c r="AC5" s="739"/>
      <c r="AD5" s="739"/>
      <c r="AE5" s="739"/>
      <c r="AF5" s="739"/>
      <c r="AG5" s="739"/>
      <c r="AH5" s="739"/>
      <c r="AI5" s="739"/>
      <c r="AJ5" s="739"/>
      <c r="AK5" s="739"/>
      <c r="AL5" s="739"/>
      <c r="AM5" s="739"/>
      <c r="AN5" s="739"/>
      <c r="AO5" s="739"/>
      <c r="AP5" s="739"/>
      <c r="AQ5" s="739"/>
      <c r="AR5" s="739"/>
      <c r="AS5" s="739"/>
      <c r="AT5" s="739"/>
      <c r="AU5" s="739"/>
      <c r="AV5" s="739"/>
      <c r="AW5" s="739"/>
    </row>
    <row r="6" spans="1:71" ht="25" customHeight="1" thickBot="1" x14ac:dyDescent="0.35">
      <c r="A6" s="264" t="s">
        <v>137</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6"/>
      <c r="BB6" s="13"/>
    </row>
    <row r="7" spans="1:71" ht="25" customHeight="1" thickBot="1" x14ac:dyDescent="0.35">
      <c r="A7" s="40" t="s">
        <v>13</v>
      </c>
      <c r="B7" s="41" t="s">
        <v>138</v>
      </c>
      <c r="C7" s="42"/>
      <c r="D7" s="42"/>
      <c r="E7" s="42"/>
      <c r="F7" s="42"/>
      <c r="G7" s="42"/>
      <c r="H7" s="42"/>
      <c r="I7" s="42"/>
      <c r="J7" s="42"/>
      <c r="K7" s="42"/>
      <c r="L7" s="42"/>
      <c r="M7" s="43"/>
      <c r="N7" s="43"/>
      <c r="O7" s="5"/>
      <c r="P7" s="5"/>
      <c r="Q7" s="5"/>
      <c r="R7" s="5"/>
      <c r="S7" s="5"/>
      <c r="T7" s="5"/>
      <c r="U7" s="5"/>
      <c r="V7" s="5"/>
      <c r="W7" s="5"/>
      <c r="X7" s="5"/>
      <c r="Y7" s="5"/>
      <c r="Z7" s="5"/>
      <c r="AA7" s="5"/>
      <c r="AB7" s="1"/>
      <c r="AC7" s="1"/>
      <c r="AD7" s="5"/>
      <c r="AE7" s="5"/>
      <c r="AF7" s="5"/>
      <c r="AG7" s="5"/>
      <c r="AH7" s="5"/>
      <c r="AI7" s="5"/>
      <c r="AJ7" s="5"/>
      <c r="AK7" s="5"/>
      <c r="AL7" s="5"/>
      <c r="AM7" s="5"/>
      <c r="AN7" s="5"/>
      <c r="AO7" s="5"/>
      <c r="AP7" s="5"/>
      <c r="AQ7" s="5"/>
      <c r="AR7" s="5"/>
      <c r="AS7" s="5"/>
      <c r="AT7" s="5"/>
      <c r="AU7" s="5"/>
      <c r="AV7" s="5"/>
      <c r="AW7" s="5"/>
      <c r="AX7" s="5"/>
      <c r="AY7" s="5"/>
      <c r="AZ7" s="5"/>
      <c r="BA7" s="5"/>
      <c r="BH7" s="7"/>
      <c r="BI7" s="9"/>
    </row>
    <row r="8" spans="1:71" ht="25" customHeight="1" thickBot="1" x14ac:dyDescent="0.35">
      <c r="A8" s="418" t="s">
        <v>139</v>
      </c>
      <c r="B8" s="740"/>
      <c r="C8" s="740"/>
      <c r="D8" s="740"/>
      <c r="E8" s="740"/>
      <c r="F8" s="740"/>
      <c r="G8" s="740"/>
      <c r="H8" s="740"/>
      <c r="I8" s="740"/>
      <c r="J8" s="740"/>
      <c r="K8" s="740"/>
      <c r="L8" s="740"/>
      <c r="M8" s="44"/>
      <c r="N8" s="741" t="s">
        <v>134</v>
      </c>
      <c r="O8" s="742"/>
      <c r="P8" s="743"/>
      <c r="Q8" s="744" t="s">
        <v>140</v>
      </c>
      <c r="R8" s="744"/>
      <c r="S8" s="744"/>
      <c r="T8" s="744"/>
      <c r="U8" s="747" t="s">
        <v>141</v>
      </c>
      <c r="V8" s="744"/>
      <c r="W8" s="744"/>
      <c r="X8" s="744"/>
      <c r="Y8" s="748"/>
      <c r="Z8" s="753" t="s">
        <v>142</v>
      </c>
      <c r="AA8" s="754"/>
      <c r="AB8" s="754"/>
      <c r="AC8" s="754"/>
      <c r="AD8" s="759" t="s">
        <v>143</v>
      </c>
      <c r="AE8" s="760"/>
      <c r="AF8" s="760"/>
      <c r="AG8" s="761"/>
      <c r="AH8" s="768" t="s">
        <v>144</v>
      </c>
      <c r="AI8" s="769"/>
      <c r="AJ8" s="769"/>
      <c r="AK8" s="769"/>
      <c r="AL8" s="774" t="s">
        <v>145</v>
      </c>
      <c r="AM8" s="775"/>
      <c r="AN8" s="775"/>
      <c r="AO8" s="776"/>
      <c r="AP8" s="783" t="s">
        <v>146</v>
      </c>
      <c r="AQ8" s="784"/>
      <c r="AR8" s="784"/>
      <c r="AS8" s="785"/>
      <c r="AT8" s="792" t="s">
        <v>147</v>
      </c>
      <c r="AU8" s="793"/>
      <c r="AV8" s="793"/>
      <c r="AW8" s="794"/>
      <c r="BA8" s="5"/>
    </row>
    <row r="9" spans="1:71" ht="25" customHeight="1" x14ac:dyDescent="0.3">
      <c r="A9" s="11" t="s">
        <v>13</v>
      </c>
      <c r="B9" s="20" t="s">
        <v>148</v>
      </c>
      <c r="C9" s="45"/>
      <c r="D9" s="45"/>
      <c r="E9" s="45"/>
      <c r="F9" s="45"/>
      <c r="G9" s="45"/>
      <c r="H9" s="45"/>
      <c r="I9" s="45"/>
      <c r="J9" s="45"/>
      <c r="K9" s="45"/>
      <c r="L9" s="45"/>
      <c r="M9" s="46"/>
      <c r="N9" s="673"/>
      <c r="O9" s="674"/>
      <c r="P9" s="675"/>
      <c r="Q9" s="745"/>
      <c r="R9" s="745"/>
      <c r="S9" s="745"/>
      <c r="T9" s="745"/>
      <c r="U9" s="749"/>
      <c r="V9" s="745"/>
      <c r="W9" s="745"/>
      <c r="X9" s="745"/>
      <c r="Y9" s="750"/>
      <c r="Z9" s="755"/>
      <c r="AA9" s="756"/>
      <c r="AB9" s="756"/>
      <c r="AC9" s="756"/>
      <c r="AD9" s="762"/>
      <c r="AE9" s="763"/>
      <c r="AF9" s="763"/>
      <c r="AG9" s="764"/>
      <c r="AH9" s="770"/>
      <c r="AI9" s="771"/>
      <c r="AJ9" s="771"/>
      <c r="AK9" s="771"/>
      <c r="AL9" s="777"/>
      <c r="AM9" s="778"/>
      <c r="AN9" s="778"/>
      <c r="AO9" s="779"/>
      <c r="AP9" s="786"/>
      <c r="AQ9" s="787"/>
      <c r="AR9" s="787"/>
      <c r="AS9" s="788"/>
      <c r="AT9" s="795"/>
      <c r="AU9" s="796"/>
      <c r="AV9" s="796"/>
      <c r="AW9" s="797"/>
      <c r="BA9" s="5"/>
    </row>
    <row r="10" spans="1:71" ht="25" customHeight="1" thickBot="1" x14ac:dyDescent="0.35">
      <c r="A10" s="47" t="s">
        <v>14</v>
      </c>
      <c r="B10" s="47" t="s">
        <v>149</v>
      </c>
      <c r="C10" s="47"/>
      <c r="D10" s="47"/>
      <c r="E10" s="47"/>
      <c r="F10" s="47"/>
      <c r="G10" s="47"/>
      <c r="H10" s="47"/>
      <c r="I10" s="47"/>
      <c r="J10" s="47"/>
      <c r="K10" s="47"/>
      <c r="L10" s="47"/>
      <c r="M10" s="48"/>
      <c r="N10" s="673"/>
      <c r="O10" s="674"/>
      <c r="P10" s="675"/>
      <c r="Q10" s="745"/>
      <c r="R10" s="745"/>
      <c r="S10" s="745"/>
      <c r="T10" s="745"/>
      <c r="U10" s="749"/>
      <c r="V10" s="745"/>
      <c r="W10" s="745"/>
      <c r="X10" s="745"/>
      <c r="Y10" s="750"/>
      <c r="Z10" s="755"/>
      <c r="AA10" s="756"/>
      <c r="AB10" s="756"/>
      <c r="AC10" s="756"/>
      <c r="AD10" s="762"/>
      <c r="AE10" s="763"/>
      <c r="AF10" s="763"/>
      <c r="AG10" s="764"/>
      <c r="AH10" s="770"/>
      <c r="AI10" s="771"/>
      <c r="AJ10" s="771"/>
      <c r="AK10" s="771"/>
      <c r="AL10" s="777"/>
      <c r="AM10" s="778"/>
      <c r="AN10" s="778"/>
      <c r="AO10" s="779"/>
      <c r="AP10" s="786"/>
      <c r="AQ10" s="787"/>
      <c r="AR10" s="787"/>
      <c r="AS10" s="788"/>
      <c r="AT10" s="795"/>
      <c r="AU10" s="796"/>
      <c r="AV10" s="796"/>
      <c r="AW10" s="797"/>
      <c r="BA10" s="5"/>
    </row>
    <row r="11" spans="1:71" ht="25" customHeight="1" thickBot="1" x14ac:dyDescent="0.35">
      <c r="A11" s="47"/>
      <c r="B11" s="435" t="s">
        <v>150</v>
      </c>
      <c r="C11" s="436"/>
      <c r="D11" s="436"/>
      <c r="E11" s="436"/>
      <c r="F11" s="436"/>
      <c r="G11" s="436"/>
      <c r="H11" s="436"/>
      <c r="I11" s="436"/>
      <c r="J11" s="436"/>
      <c r="K11" s="436"/>
      <c r="L11" s="437"/>
      <c r="N11" s="620"/>
      <c r="O11" s="621"/>
      <c r="P11" s="622"/>
      <c r="Q11" s="746"/>
      <c r="R11" s="746"/>
      <c r="S11" s="746"/>
      <c r="T11" s="746"/>
      <c r="U11" s="751"/>
      <c r="V11" s="746"/>
      <c r="W11" s="746"/>
      <c r="X11" s="746"/>
      <c r="Y11" s="752"/>
      <c r="Z11" s="757"/>
      <c r="AA11" s="758"/>
      <c r="AB11" s="758"/>
      <c r="AC11" s="758"/>
      <c r="AD11" s="765"/>
      <c r="AE11" s="766"/>
      <c r="AF11" s="766"/>
      <c r="AG11" s="767"/>
      <c r="AH11" s="772"/>
      <c r="AI11" s="773"/>
      <c r="AJ11" s="773"/>
      <c r="AK11" s="773"/>
      <c r="AL11" s="780"/>
      <c r="AM11" s="781"/>
      <c r="AN11" s="781"/>
      <c r="AO11" s="782"/>
      <c r="AP11" s="789"/>
      <c r="AQ11" s="790"/>
      <c r="AR11" s="790"/>
      <c r="AS11" s="791"/>
      <c r="AT11" s="798"/>
      <c r="AU11" s="799"/>
      <c r="AV11" s="799"/>
      <c r="AW11" s="800"/>
    </row>
    <row r="12" spans="1:71" ht="25" customHeight="1" x14ac:dyDescent="0.3">
      <c r="A12" s="47"/>
      <c r="B12" s="714" t="s">
        <v>151</v>
      </c>
      <c r="C12" s="715"/>
      <c r="D12" s="715"/>
      <c r="E12" s="715"/>
      <c r="F12" s="716">
        <v>12</v>
      </c>
      <c r="G12" s="716"/>
      <c r="H12" s="717"/>
      <c r="I12" s="717"/>
      <c r="J12" s="717"/>
      <c r="K12" s="717"/>
      <c r="L12" s="718"/>
      <c r="N12" s="719" t="s">
        <v>122</v>
      </c>
      <c r="O12" s="720"/>
      <c r="P12" s="721"/>
      <c r="Q12" s="559">
        <f>'5_Size-Selection'!C5</f>
        <v>0.36699999999999999</v>
      </c>
      <c r="R12" s="559"/>
      <c r="S12" s="559"/>
      <c r="T12" s="559"/>
      <c r="U12" s="626">
        <v>10</v>
      </c>
      <c r="V12" s="627"/>
      <c r="W12" s="627"/>
      <c r="X12" s="627"/>
      <c r="Y12" s="628"/>
      <c r="Z12" s="636">
        <f t="shared" ref="Z12:Z22" si="0">U12/Q12</f>
        <v>27.247956403269754</v>
      </c>
      <c r="AA12" s="637"/>
      <c r="AB12" s="637"/>
      <c r="AC12" s="637"/>
      <c r="AD12" s="639">
        <f t="shared" ref="AD12:AD23" si="1">34.5-Z12</f>
        <v>7.2520435967302461</v>
      </c>
      <c r="AE12" s="640"/>
      <c r="AF12" s="640"/>
      <c r="AG12" s="641"/>
      <c r="AH12" s="725">
        <v>13.5</v>
      </c>
      <c r="AI12" s="726"/>
      <c r="AJ12" s="726"/>
      <c r="AK12" s="726"/>
      <c r="AL12" s="727">
        <v>2</v>
      </c>
      <c r="AM12" s="728"/>
      <c r="AN12" s="728"/>
      <c r="AO12" s="729"/>
      <c r="AP12" s="730">
        <f t="shared" ref="AP12:AP23" si="2">SUM(Z12:AO12)</f>
        <v>50</v>
      </c>
      <c r="AQ12" s="731"/>
      <c r="AR12" s="731"/>
      <c r="AS12" s="732"/>
      <c r="AT12" s="722" t="s">
        <v>152</v>
      </c>
      <c r="AU12" s="723"/>
      <c r="AV12" s="723"/>
      <c r="AW12" s="724"/>
    </row>
    <row r="13" spans="1:71" ht="25" customHeight="1" x14ac:dyDescent="0.3">
      <c r="A13" s="47"/>
      <c r="B13" s="410" t="s">
        <v>153</v>
      </c>
      <c r="C13" s="411"/>
      <c r="D13" s="411"/>
      <c r="E13" s="411"/>
      <c r="F13" s="412">
        <v>1</v>
      </c>
      <c r="G13" s="412"/>
      <c r="H13" s="413"/>
      <c r="I13" s="413"/>
      <c r="J13" s="413"/>
      <c r="K13" s="413"/>
      <c r="L13" s="414"/>
      <c r="N13" s="555" t="s">
        <v>123</v>
      </c>
      <c r="O13" s="556"/>
      <c r="P13" s="665"/>
      <c r="Q13" s="559">
        <f>'5_Size-Selection'!C6</f>
        <v>0.39500000000000002</v>
      </c>
      <c r="R13" s="559"/>
      <c r="S13" s="559"/>
      <c r="T13" s="559"/>
      <c r="U13" s="626">
        <v>10</v>
      </c>
      <c r="V13" s="627"/>
      <c r="W13" s="627"/>
      <c r="X13" s="627"/>
      <c r="Y13" s="628"/>
      <c r="Z13" s="636">
        <f t="shared" si="0"/>
        <v>25.316455696202532</v>
      </c>
      <c r="AA13" s="637"/>
      <c r="AB13" s="637"/>
      <c r="AC13" s="637"/>
      <c r="AD13" s="639">
        <f t="shared" si="1"/>
        <v>9.1835443037974684</v>
      </c>
      <c r="AE13" s="640"/>
      <c r="AF13" s="640"/>
      <c r="AG13" s="641"/>
      <c r="AH13" s="642">
        <v>13.5</v>
      </c>
      <c r="AI13" s="643"/>
      <c r="AJ13" s="643"/>
      <c r="AK13" s="643"/>
      <c r="AL13" s="733">
        <v>2</v>
      </c>
      <c r="AM13" s="734"/>
      <c r="AN13" s="734"/>
      <c r="AO13" s="735"/>
      <c r="AP13" s="609">
        <f t="shared" si="2"/>
        <v>50</v>
      </c>
      <c r="AQ13" s="610"/>
      <c r="AR13" s="610"/>
      <c r="AS13" s="611"/>
      <c r="AT13" s="736" t="s">
        <v>154</v>
      </c>
      <c r="AU13" s="737"/>
      <c r="AV13" s="737"/>
      <c r="AW13" s="738"/>
    </row>
    <row r="14" spans="1:71" ht="25" customHeight="1" thickBot="1" x14ac:dyDescent="0.35">
      <c r="A14" s="47"/>
      <c r="B14" s="417" t="s">
        <v>155</v>
      </c>
      <c r="C14" s="418"/>
      <c r="D14" s="418"/>
      <c r="E14" s="418"/>
      <c r="F14" s="419">
        <f>SUM(F12:G13)</f>
        <v>13</v>
      </c>
      <c r="G14" s="419"/>
      <c r="H14" s="420"/>
      <c r="I14" s="420"/>
      <c r="J14" s="420"/>
      <c r="K14" s="420"/>
      <c r="L14" s="421"/>
      <c r="N14" s="555" t="s">
        <v>124</v>
      </c>
      <c r="O14" s="556"/>
      <c r="P14" s="665"/>
      <c r="Q14" s="559">
        <f>'5_Size-Selection'!C7</f>
        <v>0.27900000000000003</v>
      </c>
      <c r="R14" s="559"/>
      <c r="S14" s="559"/>
      <c r="T14" s="559"/>
      <c r="U14" s="626">
        <v>10</v>
      </c>
      <c r="V14" s="627"/>
      <c r="W14" s="627"/>
      <c r="X14" s="627"/>
      <c r="Y14" s="628"/>
      <c r="Z14" s="636">
        <f t="shared" si="0"/>
        <v>35.842293906810035</v>
      </c>
      <c r="AA14" s="637"/>
      <c r="AB14" s="637"/>
      <c r="AC14" s="637"/>
      <c r="AD14" s="639">
        <f t="shared" si="1"/>
        <v>-1.3422939068100348</v>
      </c>
      <c r="AE14" s="640"/>
      <c r="AF14" s="640"/>
      <c r="AG14" s="641"/>
      <c r="AH14" s="642">
        <v>13.5</v>
      </c>
      <c r="AI14" s="643"/>
      <c r="AJ14" s="643"/>
      <c r="AK14" s="643"/>
      <c r="AL14" s="694">
        <v>2</v>
      </c>
      <c r="AM14" s="695"/>
      <c r="AN14" s="695"/>
      <c r="AO14" s="696"/>
      <c r="AP14" s="609">
        <f t="shared" si="2"/>
        <v>50</v>
      </c>
      <c r="AQ14" s="610"/>
      <c r="AR14" s="610"/>
      <c r="AS14" s="611"/>
      <c r="AT14" s="697" t="s">
        <v>156</v>
      </c>
      <c r="AU14" s="698"/>
      <c r="AV14" s="698"/>
      <c r="AW14" s="699"/>
    </row>
    <row r="15" spans="1:71" ht="25" customHeight="1" thickBot="1" x14ac:dyDescent="0.35">
      <c r="A15" s="47"/>
      <c r="B15" s="700" t="s">
        <v>21</v>
      </c>
      <c r="C15" s="701"/>
      <c r="D15" s="702" t="s">
        <v>22</v>
      </c>
      <c r="E15" s="703"/>
      <c r="F15" s="703"/>
      <c r="G15" s="703"/>
      <c r="H15" s="703"/>
      <c r="I15" s="704"/>
      <c r="J15" s="705" t="s">
        <v>23</v>
      </c>
      <c r="K15" s="706"/>
      <c r="L15" s="707"/>
      <c r="N15" s="555" t="s">
        <v>125</v>
      </c>
      <c r="O15" s="556"/>
      <c r="P15" s="665"/>
      <c r="Q15" s="559">
        <f>'5_Size-Selection'!C8</f>
        <v>0.14199999999999999</v>
      </c>
      <c r="R15" s="559"/>
      <c r="S15" s="559"/>
      <c r="T15" s="559"/>
      <c r="U15" s="626">
        <v>10</v>
      </c>
      <c r="V15" s="627"/>
      <c r="W15" s="627"/>
      <c r="X15" s="627"/>
      <c r="Y15" s="628"/>
      <c r="Z15" s="636">
        <f t="shared" si="0"/>
        <v>70.422535211267615</v>
      </c>
      <c r="AA15" s="637"/>
      <c r="AB15" s="637"/>
      <c r="AC15" s="637"/>
      <c r="AD15" s="639">
        <f t="shared" si="1"/>
        <v>-35.922535211267615</v>
      </c>
      <c r="AE15" s="640"/>
      <c r="AF15" s="640"/>
      <c r="AG15" s="641"/>
      <c r="AH15" s="642">
        <v>13.5</v>
      </c>
      <c r="AI15" s="643"/>
      <c r="AJ15" s="643"/>
      <c r="AK15" s="643"/>
      <c r="AL15" s="711">
        <v>2</v>
      </c>
      <c r="AM15" s="712"/>
      <c r="AN15" s="712"/>
      <c r="AO15" s="713"/>
      <c r="AP15" s="609">
        <f t="shared" si="2"/>
        <v>50</v>
      </c>
      <c r="AQ15" s="610"/>
      <c r="AR15" s="610"/>
      <c r="AS15" s="611"/>
      <c r="AT15" s="708" t="s">
        <v>157</v>
      </c>
      <c r="AU15" s="709"/>
      <c r="AV15" s="709"/>
      <c r="AW15" s="710"/>
    </row>
    <row r="16" spans="1:71" ht="25" customHeight="1" x14ac:dyDescent="0.3">
      <c r="A16" s="47"/>
      <c r="B16" s="365">
        <v>2</v>
      </c>
      <c r="C16" s="366"/>
      <c r="D16" s="367" t="s">
        <v>158</v>
      </c>
      <c r="E16" s="368"/>
      <c r="F16" s="368"/>
      <c r="G16" s="368"/>
      <c r="H16" s="368"/>
      <c r="I16" s="369"/>
      <c r="J16" s="376">
        <f>F14*B16</f>
        <v>26</v>
      </c>
      <c r="K16" s="377"/>
      <c r="L16" s="378"/>
      <c r="N16" s="555" t="s">
        <v>126</v>
      </c>
      <c r="O16" s="556"/>
      <c r="P16" s="665"/>
      <c r="Q16" s="559">
        <f>'5_Size-Selection'!C9</f>
        <v>0.378</v>
      </c>
      <c r="R16" s="559"/>
      <c r="S16" s="559"/>
      <c r="T16" s="559"/>
      <c r="U16" s="626">
        <v>10</v>
      </c>
      <c r="V16" s="627"/>
      <c r="W16" s="627"/>
      <c r="X16" s="627"/>
      <c r="Y16" s="628"/>
      <c r="Z16" s="636">
        <f t="shared" si="0"/>
        <v>26.455026455026456</v>
      </c>
      <c r="AA16" s="637"/>
      <c r="AB16" s="637"/>
      <c r="AC16" s="637"/>
      <c r="AD16" s="639">
        <f t="shared" si="1"/>
        <v>8.0449735449735442</v>
      </c>
      <c r="AE16" s="640"/>
      <c r="AF16" s="640"/>
      <c r="AG16" s="641"/>
      <c r="AH16" s="642">
        <v>13.5</v>
      </c>
      <c r="AI16" s="643"/>
      <c r="AJ16" s="643"/>
      <c r="AK16" s="643"/>
      <c r="AL16" s="609">
        <v>2</v>
      </c>
      <c r="AM16" s="610"/>
      <c r="AN16" s="610"/>
      <c r="AO16" s="611"/>
      <c r="AP16" s="609">
        <f t="shared" si="2"/>
        <v>50</v>
      </c>
      <c r="AQ16" s="610"/>
      <c r="AR16" s="610"/>
      <c r="AS16" s="611"/>
      <c r="AT16" s="691" t="s">
        <v>159</v>
      </c>
      <c r="AU16" s="692"/>
      <c r="AV16" s="692"/>
      <c r="AW16" s="693"/>
    </row>
    <row r="17" spans="1:49" ht="25" customHeight="1" x14ac:dyDescent="0.3">
      <c r="A17" s="47"/>
      <c r="B17" s="381">
        <v>10</v>
      </c>
      <c r="C17" s="382"/>
      <c r="D17" s="49" t="s">
        <v>160</v>
      </c>
      <c r="E17" s="50"/>
      <c r="F17" s="50"/>
      <c r="G17" s="50"/>
      <c r="H17" s="50"/>
      <c r="I17" s="51"/>
      <c r="J17" s="392">
        <f>F14*B17</f>
        <v>130</v>
      </c>
      <c r="K17" s="393"/>
      <c r="L17" s="394"/>
      <c r="N17" s="555" t="s">
        <v>127</v>
      </c>
      <c r="O17" s="556"/>
      <c r="P17" s="665"/>
      <c r="Q17" s="559">
        <f>'5_Size-Selection'!C10</f>
        <v>0.17799999999999999</v>
      </c>
      <c r="R17" s="559"/>
      <c r="S17" s="559"/>
      <c r="T17" s="559"/>
      <c r="U17" s="626">
        <v>10</v>
      </c>
      <c r="V17" s="627"/>
      <c r="W17" s="627"/>
      <c r="X17" s="627"/>
      <c r="Y17" s="628"/>
      <c r="Z17" s="636">
        <f t="shared" si="0"/>
        <v>56.17977528089888</v>
      </c>
      <c r="AA17" s="637"/>
      <c r="AB17" s="637"/>
      <c r="AC17" s="637"/>
      <c r="AD17" s="639">
        <f t="shared" si="1"/>
        <v>-21.67977528089888</v>
      </c>
      <c r="AE17" s="640"/>
      <c r="AF17" s="640"/>
      <c r="AG17" s="641"/>
      <c r="AH17" s="642">
        <v>13.5</v>
      </c>
      <c r="AI17" s="643"/>
      <c r="AJ17" s="643"/>
      <c r="AK17" s="643"/>
      <c r="AL17" s="676">
        <v>2</v>
      </c>
      <c r="AM17" s="677"/>
      <c r="AN17" s="677"/>
      <c r="AO17" s="678"/>
      <c r="AP17" s="609">
        <f t="shared" si="2"/>
        <v>50</v>
      </c>
      <c r="AQ17" s="610"/>
      <c r="AR17" s="610"/>
      <c r="AS17" s="611"/>
      <c r="AT17" s="679" t="s">
        <v>161</v>
      </c>
      <c r="AU17" s="680"/>
      <c r="AV17" s="680"/>
      <c r="AW17" s="681"/>
    </row>
    <row r="18" spans="1:49" ht="25" customHeight="1" x14ac:dyDescent="0.3">
      <c r="A18" s="47"/>
      <c r="B18" s="381">
        <v>1</v>
      </c>
      <c r="C18" s="382"/>
      <c r="D18" s="49" t="s">
        <v>162</v>
      </c>
      <c r="E18" s="50"/>
      <c r="F18" s="50"/>
      <c r="G18" s="50"/>
      <c r="H18" s="50"/>
      <c r="I18" s="51"/>
      <c r="J18" s="392">
        <f>F14*B18</f>
        <v>13</v>
      </c>
      <c r="K18" s="393"/>
      <c r="L18" s="394"/>
      <c r="N18" s="555" t="s">
        <v>128</v>
      </c>
      <c r="O18" s="556"/>
      <c r="P18" s="665"/>
      <c r="Q18" s="559">
        <f>'5_Size-Selection'!C11</f>
        <v>0.14199999999999999</v>
      </c>
      <c r="R18" s="559"/>
      <c r="S18" s="559"/>
      <c r="T18" s="559"/>
      <c r="U18" s="626">
        <v>10</v>
      </c>
      <c r="V18" s="627"/>
      <c r="W18" s="627"/>
      <c r="X18" s="627"/>
      <c r="Y18" s="628"/>
      <c r="Z18" s="636">
        <f t="shared" si="0"/>
        <v>70.422535211267615</v>
      </c>
      <c r="AA18" s="637"/>
      <c r="AB18" s="637"/>
      <c r="AC18" s="637"/>
      <c r="AD18" s="639">
        <f t="shared" si="1"/>
        <v>-35.922535211267615</v>
      </c>
      <c r="AE18" s="640"/>
      <c r="AF18" s="640"/>
      <c r="AG18" s="641"/>
      <c r="AH18" s="642">
        <v>13.5</v>
      </c>
      <c r="AI18" s="643"/>
      <c r="AJ18" s="643"/>
      <c r="AK18" s="643"/>
      <c r="AL18" s="688">
        <v>2</v>
      </c>
      <c r="AM18" s="689"/>
      <c r="AN18" s="689"/>
      <c r="AO18" s="690"/>
      <c r="AP18" s="609">
        <f t="shared" si="2"/>
        <v>50</v>
      </c>
      <c r="AQ18" s="610"/>
      <c r="AR18" s="610"/>
      <c r="AS18" s="611"/>
      <c r="AT18" s="650" t="s">
        <v>163</v>
      </c>
      <c r="AU18" s="651"/>
      <c r="AV18" s="651"/>
      <c r="AW18" s="652"/>
    </row>
    <row r="19" spans="1:49" ht="25" customHeight="1" thickBot="1" x14ac:dyDescent="0.35">
      <c r="A19" s="47"/>
      <c r="B19" s="381">
        <v>0.5</v>
      </c>
      <c r="C19" s="382"/>
      <c r="D19" s="49" t="s">
        <v>164</v>
      </c>
      <c r="E19" s="50"/>
      <c r="F19" s="50"/>
      <c r="G19" s="50"/>
      <c r="H19" s="50"/>
      <c r="I19" s="51"/>
      <c r="J19" s="392">
        <f>F14*B19</f>
        <v>6.5</v>
      </c>
      <c r="K19" s="393"/>
      <c r="L19" s="394"/>
      <c r="N19" s="555" t="s">
        <v>129</v>
      </c>
      <c r="O19" s="556"/>
      <c r="P19" s="665"/>
      <c r="Q19" s="559">
        <f>'5_Size-Selection'!C12</f>
        <v>0.193</v>
      </c>
      <c r="R19" s="559"/>
      <c r="S19" s="559"/>
      <c r="T19" s="559"/>
      <c r="U19" s="626">
        <v>10</v>
      </c>
      <c r="V19" s="627"/>
      <c r="W19" s="627"/>
      <c r="X19" s="627"/>
      <c r="Y19" s="628"/>
      <c r="Z19" s="636">
        <f t="shared" si="0"/>
        <v>51.813471502590673</v>
      </c>
      <c r="AA19" s="637"/>
      <c r="AB19" s="637"/>
      <c r="AC19" s="637"/>
      <c r="AD19" s="639">
        <f t="shared" si="1"/>
        <v>-17.313471502590673</v>
      </c>
      <c r="AE19" s="640"/>
      <c r="AF19" s="640"/>
      <c r="AG19" s="641"/>
      <c r="AH19" s="642">
        <v>13.5</v>
      </c>
      <c r="AI19" s="643"/>
      <c r="AJ19" s="643"/>
      <c r="AK19" s="643"/>
      <c r="AL19" s="682">
        <v>2</v>
      </c>
      <c r="AM19" s="683"/>
      <c r="AN19" s="683"/>
      <c r="AO19" s="684"/>
      <c r="AP19" s="609">
        <f t="shared" si="2"/>
        <v>50</v>
      </c>
      <c r="AQ19" s="610"/>
      <c r="AR19" s="610"/>
      <c r="AS19" s="611"/>
      <c r="AT19" s="685" t="s">
        <v>165</v>
      </c>
      <c r="AU19" s="686"/>
      <c r="AV19" s="686"/>
      <c r="AW19" s="687"/>
    </row>
    <row r="20" spans="1:49" ht="25" customHeight="1" x14ac:dyDescent="0.3">
      <c r="A20" s="47"/>
      <c r="B20" s="334">
        <f>SUM(B16:C19)</f>
        <v>13.5</v>
      </c>
      <c r="C20" s="335"/>
      <c r="D20" s="662" t="s">
        <v>166</v>
      </c>
      <c r="E20" s="663"/>
      <c r="F20" s="663"/>
      <c r="G20" s="663"/>
      <c r="H20" s="663"/>
      <c r="I20" s="664"/>
      <c r="J20" s="336">
        <f>SUM(J16:L19)</f>
        <v>175.5</v>
      </c>
      <c r="K20" s="337"/>
      <c r="L20" s="338"/>
      <c r="N20" s="555" t="s">
        <v>130</v>
      </c>
      <c r="O20" s="556"/>
      <c r="P20" s="665"/>
      <c r="Q20" s="559">
        <f>'5_Size-Selection'!C13</f>
        <v>0.13500000000000001</v>
      </c>
      <c r="R20" s="559"/>
      <c r="S20" s="559"/>
      <c r="T20" s="559"/>
      <c r="U20" s="626">
        <v>10</v>
      </c>
      <c r="V20" s="627"/>
      <c r="W20" s="627"/>
      <c r="X20" s="627"/>
      <c r="Y20" s="628"/>
      <c r="Z20" s="636">
        <f t="shared" si="0"/>
        <v>74.074074074074076</v>
      </c>
      <c r="AA20" s="637"/>
      <c r="AB20" s="637"/>
      <c r="AC20" s="637"/>
      <c r="AD20" s="639">
        <f t="shared" si="1"/>
        <v>-39.574074074074076</v>
      </c>
      <c r="AE20" s="640"/>
      <c r="AF20" s="640"/>
      <c r="AG20" s="641"/>
      <c r="AH20" s="642">
        <v>13.5</v>
      </c>
      <c r="AI20" s="643"/>
      <c r="AJ20" s="643"/>
      <c r="AK20" s="643"/>
      <c r="AL20" s="653">
        <v>2</v>
      </c>
      <c r="AM20" s="654"/>
      <c r="AN20" s="654"/>
      <c r="AO20" s="655"/>
      <c r="AP20" s="609">
        <f t="shared" si="2"/>
        <v>50</v>
      </c>
      <c r="AQ20" s="610"/>
      <c r="AR20" s="610"/>
      <c r="AS20" s="611"/>
      <c r="AT20" s="656" t="s">
        <v>167</v>
      </c>
      <c r="AU20" s="657"/>
      <c r="AV20" s="657"/>
      <c r="AW20" s="658"/>
    </row>
    <row r="21" spans="1:49" ht="25" customHeight="1" x14ac:dyDescent="0.3">
      <c r="A21" s="47"/>
      <c r="B21" s="666">
        <v>2</v>
      </c>
      <c r="C21" s="667"/>
      <c r="D21" s="668" t="s">
        <v>168</v>
      </c>
      <c r="E21" s="669"/>
      <c r="F21" s="669"/>
      <c r="G21" s="669"/>
      <c r="H21" s="669"/>
      <c r="I21" s="670"/>
      <c r="J21" s="339"/>
      <c r="K21" s="340"/>
      <c r="L21" s="341"/>
      <c r="N21" s="555" t="s">
        <v>131</v>
      </c>
      <c r="O21" s="556"/>
      <c r="P21" s="665"/>
      <c r="Q21" s="559">
        <f>'5_Size-Selection'!C14</f>
        <v>0.2</v>
      </c>
      <c r="R21" s="559"/>
      <c r="S21" s="559"/>
      <c r="T21" s="559"/>
      <c r="U21" s="626">
        <v>10</v>
      </c>
      <c r="V21" s="627"/>
      <c r="W21" s="627"/>
      <c r="X21" s="627"/>
      <c r="Y21" s="628"/>
      <c r="Z21" s="636">
        <f t="shared" si="0"/>
        <v>50</v>
      </c>
      <c r="AA21" s="637"/>
      <c r="AB21" s="637"/>
      <c r="AC21" s="637"/>
      <c r="AD21" s="639">
        <f t="shared" si="1"/>
        <v>-15.5</v>
      </c>
      <c r="AE21" s="640"/>
      <c r="AF21" s="640"/>
      <c r="AG21" s="641"/>
      <c r="AH21" s="642">
        <v>13.5</v>
      </c>
      <c r="AI21" s="643"/>
      <c r="AJ21" s="643"/>
      <c r="AK21" s="643"/>
      <c r="AL21" s="647">
        <v>2</v>
      </c>
      <c r="AM21" s="648"/>
      <c r="AN21" s="648"/>
      <c r="AO21" s="649"/>
      <c r="AP21" s="609">
        <f t="shared" si="2"/>
        <v>50</v>
      </c>
      <c r="AQ21" s="610"/>
      <c r="AR21" s="610"/>
      <c r="AS21" s="611"/>
      <c r="AT21" s="659" t="s">
        <v>169</v>
      </c>
      <c r="AU21" s="660"/>
      <c r="AV21" s="660"/>
      <c r="AW21" s="661"/>
    </row>
    <row r="22" spans="1:49" ht="25" customHeight="1" thickBot="1" x14ac:dyDescent="0.35">
      <c r="A22" s="47"/>
      <c r="B22" s="671">
        <v>34.5</v>
      </c>
      <c r="C22" s="672"/>
      <c r="D22" s="617" t="s">
        <v>170</v>
      </c>
      <c r="E22" s="618"/>
      <c r="F22" s="618"/>
      <c r="G22" s="618"/>
      <c r="H22" s="618"/>
      <c r="I22" s="619"/>
      <c r="J22" s="339"/>
      <c r="K22" s="340"/>
      <c r="L22" s="341"/>
      <c r="N22" s="673" t="s">
        <v>132</v>
      </c>
      <c r="O22" s="674"/>
      <c r="P22" s="675"/>
      <c r="Q22" s="559">
        <f>'5_Size-Selection'!C15</f>
        <v>0.17399999999999999</v>
      </c>
      <c r="R22" s="559"/>
      <c r="S22" s="559"/>
      <c r="T22" s="559"/>
      <c r="U22" s="626">
        <v>10</v>
      </c>
      <c r="V22" s="627"/>
      <c r="W22" s="627"/>
      <c r="X22" s="627"/>
      <c r="Y22" s="628"/>
      <c r="Z22" s="636">
        <f t="shared" si="0"/>
        <v>57.471264367816097</v>
      </c>
      <c r="AA22" s="637"/>
      <c r="AB22" s="637"/>
      <c r="AC22" s="638"/>
      <c r="AD22" s="639">
        <f t="shared" si="1"/>
        <v>-22.971264367816097</v>
      </c>
      <c r="AE22" s="640"/>
      <c r="AF22" s="640"/>
      <c r="AG22" s="641"/>
      <c r="AH22" s="642">
        <v>13.5</v>
      </c>
      <c r="AI22" s="643"/>
      <c r="AJ22" s="643"/>
      <c r="AK22" s="643"/>
      <c r="AL22" s="644">
        <v>2</v>
      </c>
      <c r="AM22" s="645"/>
      <c r="AN22" s="645"/>
      <c r="AO22" s="646"/>
      <c r="AP22" s="609">
        <f t="shared" si="2"/>
        <v>50</v>
      </c>
      <c r="AQ22" s="610"/>
      <c r="AR22" s="610"/>
      <c r="AS22" s="611"/>
      <c r="AT22" s="612" t="s">
        <v>171</v>
      </c>
      <c r="AU22" s="613"/>
      <c r="AV22" s="613"/>
      <c r="AW22" s="614"/>
    </row>
    <row r="23" spans="1:49" ht="25" customHeight="1" thickBot="1" x14ac:dyDescent="0.35">
      <c r="A23" s="47"/>
      <c r="B23" s="615">
        <f>SUM(B20:C22)</f>
        <v>50</v>
      </c>
      <c r="C23" s="616"/>
      <c r="D23" s="617" t="s">
        <v>172</v>
      </c>
      <c r="E23" s="618"/>
      <c r="F23" s="618"/>
      <c r="G23" s="618"/>
      <c r="H23" s="618"/>
      <c r="I23" s="619"/>
      <c r="J23" s="342"/>
      <c r="K23" s="343"/>
      <c r="L23" s="344"/>
      <c r="N23" s="620" t="s">
        <v>133</v>
      </c>
      <c r="O23" s="621"/>
      <c r="P23" s="622"/>
      <c r="Q23" s="623">
        <f>'5_Size-Selection'!C16</f>
        <v>0.14099999999999999</v>
      </c>
      <c r="R23" s="624"/>
      <c r="S23" s="624"/>
      <c r="T23" s="625"/>
      <c r="U23" s="626">
        <v>10</v>
      </c>
      <c r="V23" s="627"/>
      <c r="W23" s="627"/>
      <c r="X23" s="627"/>
      <c r="Y23" s="628"/>
      <c r="Z23" s="629">
        <f>U23/Q23</f>
        <v>70.921985815602838</v>
      </c>
      <c r="AA23" s="630"/>
      <c r="AB23" s="630"/>
      <c r="AC23" s="630"/>
      <c r="AD23" s="631">
        <f t="shared" si="1"/>
        <v>-36.421985815602838</v>
      </c>
      <c r="AE23" s="632"/>
      <c r="AF23" s="632"/>
      <c r="AG23" s="633"/>
      <c r="AH23" s="634">
        <v>13.5</v>
      </c>
      <c r="AI23" s="635"/>
      <c r="AJ23" s="635"/>
      <c r="AK23" s="635"/>
      <c r="AL23" s="584">
        <v>2</v>
      </c>
      <c r="AM23" s="585"/>
      <c r="AN23" s="585"/>
      <c r="AO23" s="586"/>
      <c r="AP23" s="587">
        <f t="shared" si="2"/>
        <v>50</v>
      </c>
      <c r="AQ23" s="588"/>
      <c r="AR23" s="588"/>
      <c r="AS23" s="589"/>
      <c r="AT23" s="590" t="s">
        <v>173</v>
      </c>
      <c r="AU23" s="591"/>
      <c r="AV23" s="591"/>
      <c r="AW23" s="592"/>
    </row>
    <row r="24" spans="1:49" ht="25" customHeight="1" x14ac:dyDescent="0.3">
      <c r="A24" s="47" t="s">
        <v>14</v>
      </c>
      <c r="B24" s="47" t="s">
        <v>174</v>
      </c>
      <c r="C24" s="47"/>
      <c r="D24" s="47"/>
      <c r="E24" s="47"/>
      <c r="G24" s="47"/>
      <c r="H24" s="47"/>
      <c r="I24" s="47"/>
      <c r="J24" s="47"/>
      <c r="K24" s="47"/>
      <c r="L24" s="47"/>
      <c r="M24" s="48"/>
      <c r="N24" s="5"/>
      <c r="O24" s="5"/>
      <c r="P24" s="5"/>
      <c r="Q24" s="5"/>
      <c r="R24" s="5"/>
      <c r="S24" s="5"/>
      <c r="T24" s="5"/>
      <c r="U24" s="5"/>
      <c r="V24" s="5"/>
      <c r="W24" s="5"/>
      <c r="X24" s="5"/>
      <c r="Z24" s="1"/>
      <c r="AA24" s="1"/>
      <c r="AB24" s="1"/>
      <c r="AC24" s="1"/>
      <c r="AD24" s="1"/>
      <c r="AE24" s="1"/>
      <c r="AF24" s="1"/>
      <c r="AG24" s="1"/>
      <c r="AH24" s="1"/>
      <c r="AI24" s="1"/>
      <c r="AJ24" s="1"/>
      <c r="AK24" s="1"/>
    </row>
    <row r="25" spans="1:49" ht="25" customHeight="1" x14ac:dyDescent="0.3">
      <c r="A25" s="47" t="s">
        <v>15</v>
      </c>
      <c r="B25" s="47" t="s">
        <v>175</v>
      </c>
      <c r="C25" s="47"/>
      <c r="D25" s="47"/>
      <c r="E25" s="47"/>
      <c r="F25" s="47"/>
      <c r="G25" s="47"/>
      <c r="H25" s="47"/>
      <c r="I25" s="47"/>
      <c r="J25" s="47"/>
      <c r="K25" s="52"/>
      <c r="L25" s="47"/>
      <c r="M25" s="48"/>
      <c r="N25" s="5"/>
      <c r="O25" s="5"/>
      <c r="P25" s="5"/>
      <c r="Q25" s="5"/>
      <c r="R25" s="5"/>
      <c r="S25" s="5"/>
      <c r="T25" s="5"/>
      <c r="U25" s="5"/>
      <c r="W25" s="5"/>
      <c r="X25" s="5"/>
      <c r="Y25" s="1"/>
      <c r="Z25" s="1"/>
      <c r="AA25" s="1"/>
      <c r="AB25" s="1"/>
      <c r="AC25" s="1"/>
      <c r="AD25" s="1"/>
      <c r="AE25" s="1"/>
      <c r="AF25" s="1"/>
      <c r="AG25" s="1"/>
      <c r="AH25" s="1"/>
      <c r="AI25" s="1"/>
      <c r="AJ25" s="1"/>
      <c r="AK25" s="1"/>
    </row>
    <row r="26" spans="1:49" ht="25" customHeight="1" x14ac:dyDescent="0.3">
      <c r="A26" s="47" t="s">
        <v>16</v>
      </c>
      <c r="B26" s="53" t="s">
        <v>176</v>
      </c>
      <c r="C26" s="47"/>
      <c r="D26" s="47"/>
      <c r="E26" s="47"/>
      <c r="F26" s="47"/>
      <c r="G26" s="47"/>
      <c r="H26" s="47"/>
      <c r="I26" s="47"/>
      <c r="J26" s="47"/>
      <c r="K26" s="47"/>
      <c r="L26" s="47"/>
      <c r="M26" s="48"/>
      <c r="N26" s="5"/>
      <c r="O26" s="5"/>
      <c r="P26" s="5"/>
      <c r="Q26" s="5"/>
      <c r="R26" s="5"/>
      <c r="S26" s="5"/>
      <c r="T26" s="5"/>
      <c r="U26" s="5"/>
      <c r="V26" s="5"/>
      <c r="W26" s="5"/>
      <c r="X26" s="5"/>
      <c r="Y26" s="1"/>
      <c r="Z26" s="1"/>
      <c r="AA26" s="1"/>
      <c r="AB26" s="1"/>
      <c r="AC26" s="1"/>
      <c r="AD26" s="1"/>
      <c r="AE26" s="1"/>
      <c r="AF26" s="1"/>
      <c r="AG26" s="1"/>
      <c r="AH26" s="1"/>
      <c r="AI26" s="1"/>
      <c r="AJ26" s="1"/>
      <c r="AK26" s="1"/>
    </row>
    <row r="27" spans="1:49" ht="25" customHeight="1" x14ac:dyDescent="0.3">
      <c r="A27" s="47" t="s">
        <v>17</v>
      </c>
      <c r="B27" s="47" t="s">
        <v>177</v>
      </c>
      <c r="C27" s="47"/>
      <c r="D27" s="47"/>
      <c r="E27" s="47"/>
      <c r="F27" s="47"/>
      <c r="G27" s="47"/>
      <c r="H27" s="47"/>
      <c r="I27" s="47"/>
      <c r="J27" s="47"/>
      <c r="K27" s="47"/>
      <c r="L27" s="47"/>
      <c r="M27" s="48"/>
      <c r="N27" s="5"/>
      <c r="O27" s="5"/>
      <c r="P27" s="5"/>
      <c r="Q27" s="5"/>
      <c r="R27" s="5"/>
      <c r="S27" s="5"/>
      <c r="T27" s="5"/>
      <c r="U27" s="5"/>
      <c r="V27" s="5"/>
      <c r="W27" s="5"/>
      <c r="X27" s="5"/>
      <c r="Y27" s="1"/>
      <c r="Z27" s="1"/>
      <c r="AA27" s="1"/>
      <c r="AB27" s="1"/>
      <c r="AC27" s="1"/>
      <c r="AD27" s="1"/>
      <c r="AE27" s="1"/>
      <c r="AF27" s="1"/>
      <c r="AG27" s="1"/>
      <c r="AH27" s="1"/>
      <c r="AI27" s="1"/>
      <c r="AJ27" s="1"/>
      <c r="AK27" s="1"/>
    </row>
    <row r="28" spans="1:49" ht="25" customHeight="1" thickBot="1" x14ac:dyDescent="0.35">
      <c r="A28" s="47" t="s">
        <v>18</v>
      </c>
      <c r="B28" s="11" t="s">
        <v>178</v>
      </c>
      <c r="C28" s="47"/>
      <c r="D28" s="47"/>
      <c r="E28" s="47"/>
      <c r="F28" s="47"/>
      <c r="G28" s="47"/>
      <c r="H28" s="47"/>
      <c r="I28" s="47"/>
      <c r="J28" s="47"/>
      <c r="K28" s="47"/>
      <c r="L28" s="47"/>
      <c r="S28" s="48"/>
      <c r="T28" s="48"/>
      <c r="U28" s="48"/>
      <c r="V28" s="54"/>
      <c r="W28" s="54"/>
      <c r="X28" s="48"/>
      <c r="Y28" s="48"/>
      <c r="Z28" s="48"/>
      <c r="AA28" s="48"/>
      <c r="AD28" s="1"/>
      <c r="AE28" s="1"/>
      <c r="AF28" s="1"/>
      <c r="AG28" s="1"/>
      <c r="AH28" s="1"/>
      <c r="AP28" s="48"/>
      <c r="AQ28" s="48"/>
      <c r="AR28" s="48"/>
      <c r="AS28" s="48"/>
      <c r="AT28" s="48"/>
      <c r="AU28" s="48"/>
      <c r="AV28" s="48"/>
      <c r="AW28" s="48"/>
    </row>
    <row r="29" spans="1:49" ht="25" customHeight="1" x14ac:dyDescent="0.3">
      <c r="A29" s="47"/>
      <c r="B29" s="593" t="s">
        <v>179</v>
      </c>
      <c r="C29" s="594"/>
      <c r="D29" s="597" t="s">
        <v>180</v>
      </c>
      <c r="E29" s="598"/>
      <c r="F29" s="601" t="s">
        <v>32</v>
      </c>
      <c r="G29" s="271"/>
      <c r="I29" s="47"/>
      <c r="J29" s="47"/>
      <c r="K29" s="47"/>
      <c r="L29" s="47"/>
      <c r="S29" s="48"/>
      <c r="T29" s="48"/>
      <c r="U29" s="48"/>
      <c r="V29" s="48"/>
      <c r="W29" s="48"/>
      <c r="X29" s="48"/>
      <c r="Y29" s="48"/>
      <c r="Z29" s="48"/>
      <c r="AA29" s="48"/>
      <c r="AH29" s="48"/>
      <c r="AI29" s="48"/>
      <c r="AJ29" s="48"/>
      <c r="AK29" s="48"/>
      <c r="AP29" s="48"/>
      <c r="AQ29" s="48"/>
      <c r="AR29" s="48"/>
      <c r="AS29" s="48"/>
      <c r="AT29" s="48"/>
      <c r="AU29" s="48"/>
      <c r="AV29" s="48"/>
      <c r="AW29" s="48"/>
    </row>
    <row r="30" spans="1:49" ht="25" customHeight="1" thickBot="1" x14ac:dyDescent="0.35">
      <c r="B30" s="595"/>
      <c r="C30" s="596"/>
      <c r="D30" s="599"/>
      <c r="E30" s="600"/>
      <c r="F30" s="504"/>
      <c r="G30" s="505"/>
      <c r="I30" s="47"/>
      <c r="J30" s="47"/>
      <c r="K30" s="47"/>
      <c r="S30" s="48"/>
      <c r="T30" s="48"/>
      <c r="U30" s="48"/>
      <c r="V30" s="54"/>
      <c r="W30" s="54"/>
      <c r="X30" s="48"/>
      <c r="Y30" s="48"/>
      <c r="Z30" s="48"/>
      <c r="AA30" s="48"/>
      <c r="AH30" s="48"/>
      <c r="AI30" s="48"/>
      <c r="AJ30" s="48"/>
      <c r="AK30" s="48"/>
      <c r="AP30" s="48"/>
      <c r="AQ30" s="48"/>
      <c r="AR30" s="48"/>
      <c r="AS30" s="48"/>
      <c r="AT30" s="48"/>
      <c r="AU30" s="48"/>
      <c r="AV30" s="48"/>
      <c r="AW30" s="48"/>
    </row>
    <row r="31" spans="1:49" ht="25" customHeight="1" thickBot="1" x14ac:dyDescent="0.35">
      <c r="B31" s="415">
        <v>98</v>
      </c>
      <c r="C31" s="575"/>
      <c r="D31" s="576">
        <v>2.0833333333333332E-2</v>
      </c>
      <c r="E31" s="577"/>
      <c r="F31" s="602"/>
      <c r="G31" s="416"/>
      <c r="I31" s="47"/>
      <c r="J31" s="47"/>
      <c r="K31" s="47"/>
      <c r="S31" s="48"/>
      <c r="T31" s="48"/>
      <c r="U31" s="48"/>
      <c r="V31" s="54"/>
      <c r="W31" s="54"/>
      <c r="X31" s="48"/>
      <c r="Y31" s="48"/>
      <c r="Z31" s="48"/>
      <c r="AA31" s="48"/>
      <c r="AH31" s="48"/>
      <c r="AI31" s="48"/>
      <c r="AJ31" s="48"/>
      <c r="AK31" s="48"/>
      <c r="AP31" s="48"/>
      <c r="AQ31" s="48"/>
      <c r="AR31" s="48"/>
      <c r="AS31" s="48"/>
      <c r="AT31" s="48"/>
      <c r="AU31" s="48"/>
      <c r="AV31" s="48"/>
      <c r="AW31" s="48"/>
    </row>
    <row r="32" spans="1:49" ht="25" customHeight="1" thickBot="1" x14ac:dyDescent="0.35">
      <c r="B32" s="415">
        <v>98</v>
      </c>
      <c r="C32" s="575"/>
      <c r="D32" s="576">
        <v>6.9444444444444441E-3</v>
      </c>
      <c r="E32" s="577"/>
      <c r="F32" s="603" t="s">
        <v>210</v>
      </c>
      <c r="G32" s="604"/>
      <c r="I32" s="47"/>
      <c r="J32" s="47"/>
      <c r="K32" s="47"/>
      <c r="S32" s="48"/>
      <c r="T32" s="48"/>
      <c r="U32" s="48"/>
      <c r="V32" s="54"/>
      <c r="W32" s="54"/>
      <c r="X32" s="48"/>
      <c r="Y32" s="48"/>
      <c r="Z32" s="48"/>
      <c r="AA32" s="48"/>
      <c r="AH32" s="48"/>
      <c r="AI32" s="48"/>
      <c r="AJ32" s="48"/>
      <c r="AK32" s="48"/>
      <c r="AP32" s="48"/>
      <c r="AQ32" s="48"/>
      <c r="AR32" s="48"/>
      <c r="AS32" s="48"/>
      <c r="AT32" s="48"/>
      <c r="AU32" s="48"/>
      <c r="AV32" s="48"/>
      <c r="AW32" s="48"/>
    </row>
    <row r="33" spans="1:54" ht="25" customHeight="1" thickBot="1" x14ac:dyDescent="0.35">
      <c r="B33" s="415">
        <v>62</v>
      </c>
      <c r="C33" s="575"/>
      <c r="D33" s="576">
        <v>2.0833333333333332E-2</v>
      </c>
      <c r="E33" s="577"/>
      <c r="F33" s="605"/>
      <c r="G33" s="606"/>
      <c r="I33" s="47"/>
      <c r="J33" s="47"/>
      <c r="K33" s="47"/>
      <c r="L33" s="47"/>
      <c r="S33" s="48"/>
      <c r="T33" s="48"/>
      <c r="U33" s="48"/>
      <c r="V33" s="54"/>
      <c r="W33" s="54"/>
      <c r="X33" s="48"/>
      <c r="Y33" s="48"/>
      <c r="Z33" s="48"/>
      <c r="AA33" s="48"/>
      <c r="AH33" s="48"/>
      <c r="AI33" s="48"/>
      <c r="AJ33" s="48"/>
      <c r="AK33" s="48"/>
      <c r="AP33" s="48"/>
      <c r="AQ33" s="48"/>
      <c r="AR33" s="48"/>
      <c r="AS33" s="48"/>
      <c r="AT33" s="48"/>
      <c r="AU33" s="48"/>
      <c r="AV33" s="48"/>
      <c r="AW33" s="48"/>
    </row>
    <row r="34" spans="1:54" ht="25" customHeight="1" thickBot="1" x14ac:dyDescent="0.35">
      <c r="B34" s="415">
        <v>72</v>
      </c>
      <c r="C34" s="575"/>
      <c r="D34" s="576">
        <v>2.0833333333333332E-2</v>
      </c>
      <c r="E34" s="577"/>
      <c r="F34" s="607"/>
      <c r="G34" s="608"/>
      <c r="J34" s="1"/>
      <c r="K34" s="1"/>
      <c r="L34" s="1"/>
      <c r="S34" s="1"/>
      <c r="V34" s="6"/>
      <c r="W34" s="5"/>
      <c r="X34" s="1"/>
      <c r="Y34" s="1"/>
      <c r="Z34" s="1"/>
      <c r="AA34" s="1"/>
      <c r="AB34" s="1"/>
      <c r="AC34" s="1"/>
      <c r="AD34" s="1"/>
      <c r="AE34" s="1"/>
      <c r="AF34" s="1"/>
      <c r="AG34" s="1"/>
      <c r="AH34" s="1"/>
      <c r="AI34" s="1"/>
      <c r="AJ34" s="1"/>
      <c r="AK34" s="1"/>
    </row>
    <row r="35" spans="1:54" ht="25" customHeight="1" thickBot="1" x14ac:dyDescent="0.35">
      <c r="B35" s="415">
        <v>72</v>
      </c>
      <c r="C35" s="575"/>
      <c r="D35" s="576">
        <v>0.41666666666666669</v>
      </c>
      <c r="E35" s="577"/>
      <c r="F35" s="578"/>
      <c r="G35" s="579"/>
      <c r="J35" s="1"/>
      <c r="K35" s="1"/>
      <c r="L35" s="1"/>
      <c r="S35" s="1"/>
      <c r="V35" s="6"/>
      <c r="W35" s="5"/>
      <c r="X35" s="1"/>
      <c r="Y35" s="1"/>
      <c r="Z35" s="1"/>
      <c r="AA35" s="1"/>
      <c r="AB35" s="1"/>
      <c r="AC35" s="1"/>
      <c r="AD35" s="1"/>
      <c r="AE35" s="1"/>
      <c r="AF35" s="1"/>
      <c r="AG35" s="1"/>
      <c r="AH35" s="1"/>
      <c r="AI35" s="1"/>
      <c r="AJ35" s="1"/>
      <c r="AK35" s="1"/>
    </row>
    <row r="36" spans="1:54" ht="25" customHeight="1" thickBot="1" x14ac:dyDescent="0.35">
      <c r="B36" s="415">
        <v>4</v>
      </c>
      <c r="C36" s="575"/>
      <c r="D36" s="582" t="s">
        <v>33</v>
      </c>
      <c r="E36" s="583"/>
      <c r="F36" s="580"/>
      <c r="G36" s="581"/>
      <c r="J36" s="1"/>
      <c r="K36" s="1"/>
      <c r="L36" s="1"/>
      <c r="S36" s="1"/>
      <c r="V36" s="6"/>
      <c r="W36" s="5"/>
      <c r="X36" s="1"/>
      <c r="Y36" s="1"/>
      <c r="Z36" s="1"/>
      <c r="AA36" s="1"/>
      <c r="AB36" s="1"/>
      <c r="AC36" s="1"/>
      <c r="AD36" s="1"/>
      <c r="AE36" s="1"/>
      <c r="AF36" s="1"/>
      <c r="AG36" s="1"/>
      <c r="AH36" s="1"/>
      <c r="AI36" s="1"/>
      <c r="AJ36" s="1"/>
      <c r="AK36" s="1"/>
    </row>
    <row r="37" spans="1:54" ht="25" customHeight="1" x14ac:dyDescent="0.3">
      <c r="A37" s="47" t="s">
        <v>19</v>
      </c>
      <c r="B37" s="11" t="s">
        <v>181</v>
      </c>
      <c r="J37" s="1"/>
      <c r="K37" s="1"/>
      <c r="L37" s="1"/>
      <c r="S37" s="1"/>
      <c r="V37" s="6"/>
      <c r="W37" s="5"/>
      <c r="X37" s="1"/>
      <c r="Y37" s="1"/>
      <c r="Z37" s="1"/>
      <c r="AA37" s="1"/>
      <c r="AB37" s="1"/>
      <c r="AC37" s="1"/>
      <c r="AD37" s="1"/>
      <c r="AE37" s="1"/>
      <c r="AF37" s="1"/>
      <c r="AG37" s="1"/>
      <c r="AH37" s="1"/>
      <c r="AI37" s="1"/>
      <c r="AJ37" s="1"/>
      <c r="AK37" s="1"/>
    </row>
    <row r="38" spans="1:54" ht="25" customHeight="1" x14ac:dyDescent="0.3">
      <c r="A38" s="1" t="s">
        <v>20</v>
      </c>
      <c r="B38" s="55" t="s">
        <v>182</v>
      </c>
      <c r="J38" s="1"/>
      <c r="K38" s="1"/>
      <c r="L38" s="1"/>
      <c r="M38" s="1"/>
      <c r="N38" s="1"/>
      <c r="O38" s="1"/>
      <c r="P38" s="1"/>
      <c r="Q38" s="1"/>
      <c r="R38" s="1"/>
      <c r="S38" s="1"/>
      <c r="V38" s="6"/>
      <c r="W38" s="5"/>
      <c r="X38" s="1"/>
      <c r="Y38" s="1"/>
      <c r="Z38" s="1"/>
      <c r="AA38" s="1"/>
      <c r="AB38" s="1"/>
      <c r="AC38" s="1"/>
      <c r="AD38" s="1"/>
      <c r="AE38" s="1"/>
      <c r="AF38" s="1"/>
      <c r="AG38" s="1"/>
      <c r="AH38" s="1"/>
      <c r="AI38" s="1"/>
      <c r="AJ38" s="1"/>
      <c r="AK38" s="1"/>
    </row>
    <row r="39" spans="1:54" ht="25" customHeight="1" x14ac:dyDescent="0.3">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BB39" s="13"/>
    </row>
    <row r="40" spans="1:54" ht="25" customHeight="1" thickBot="1" x14ac:dyDescent="0.35">
      <c r="A40" s="7"/>
      <c r="J40" s="1"/>
      <c r="K40" s="1"/>
      <c r="L40" s="1"/>
      <c r="M40" s="1"/>
      <c r="N40" s="1"/>
      <c r="O40" s="1"/>
      <c r="P40" s="1"/>
      <c r="Q40" s="1"/>
      <c r="R40" s="1"/>
      <c r="S40" s="1"/>
      <c r="V40" s="6"/>
      <c r="W40" s="5"/>
      <c r="X40" s="1"/>
      <c r="Y40" s="1"/>
      <c r="Z40" s="1"/>
      <c r="AA40" s="1"/>
      <c r="AB40" s="1"/>
      <c r="AC40" s="1"/>
      <c r="AD40" s="1"/>
      <c r="AE40" s="1"/>
      <c r="AF40" s="1"/>
      <c r="AG40" s="1"/>
      <c r="AH40" s="1"/>
      <c r="AI40" s="1"/>
      <c r="AJ40" s="1"/>
      <c r="AK40" s="1"/>
    </row>
    <row r="41" spans="1:54" ht="25" customHeight="1" thickBot="1" x14ac:dyDescent="0.35">
      <c r="A41" s="264" t="s">
        <v>183</v>
      </c>
      <c r="B41" s="265"/>
      <c r="C41" s="265"/>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6"/>
    </row>
    <row r="42" spans="1:54" ht="25" customHeight="1" thickBot="1" x14ac:dyDescent="0.4">
      <c r="A42"/>
      <c r="B42"/>
      <c r="C42"/>
      <c r="D42"/>
      <c r="E42"/>
      <c r="F42"/>
      <c r="G42"/>
      <c r="H42"/>
      <c r="I42"/>
      <c r="J42"/>
      <c r="K42"/>
      <c r="L42"/>
      <c r="M42"/>
      <c r="N42"/>
      <c r="O42"/>
      <c r="P42"/>
      <c r="Q42"/>
      <c r="R42"/>
      <c r="S42"/>
      <c r="T42"/>
      <c r="U42"/>
      <c r="V42" s="36"/>
      <c r="W42" s="36"/>
      <c r="X42" s="36"/>
      <c r="Y42" s="36"/>
      <c r="Z42" s="36"/>
      <c r="AA42" s="38"/>
      <c r="AB42" s="37"/>
      <c r="AC42" s="1"/>
      <c r="AD42" s="1"/>
      <c r="AE42" s="1"/>
      <c r="AF42" s="1"/>
      <c r="AG42" s="1"/>
      <c r="AH42" s="1"/>
      <c r="AI42" s="1"/>
      <c r="AJ42" s="1"/>
      <c r="AK42" s="37"/>
      <c r="AL42" s="37"/>
      <c r="AM42" s="37"/>
      <c r="AN42" s="37"/>
      <c r="AO42" s="37"/>
      <c r="AP42" s="37"/>
      <c r="AQ42" s="38"/>
      <c r="AR42" s="37"/>
      <c r="AS42" s="37"/>
      <c r="AT42" s="37"/>
      <c r="AU42" s="38"/>
      <c r="AV42" s="37"/>
      <c r="AW42" s="37"/>
    </row>
    <row r="43" spans="1:54" ht="25" customHeight="1" x14ac:dyDescent="0.3">
      <c r="A43"/>
      <c r="B43"/>
      <c r="C43"/>
      <c r="D43"/>
      <c r="E43"/>
      <c r="F43"/>
      <c r="T43" s="478" t="s">
        <v>134</v>
      </c>
      <c r="U43" s="479"/>
      <c r="V43" s="480"/>
      <c r="W43" s="566" t="s">
        <v>184</v>
      </c>
      <c r="X43" s="567"/>
      <c r="Y43" s="567"/>
      <c r="Z43" s="567"/>
      <c r="AA43" s="568"/>
      <c r="AB43" s="566" t="s">
        <v>185</v>
      </c>
      <c r="AC43" s="567"/>
      <c r="AD43" s="567"/>
      <c r="AE43" s="567"/>
      <c r="AF43" s="568"/>
    </row>
    <row r="44" spans="1:54" ht="25" customHeight="1" x14ac:dyDescent="0.3">
      <c r="A44"/>
      <c r="B44"/>
      <c r="C44"/>
      <c r="D44"/>
      <c r="E44"/>
      <c r="F44"/>
      <c r="T44" s="565"/>
      <c r="U44" s="507"/>
      <c r="V44" s="508"/>
      <c r="W44" s="569"/>
      <c r="X44" s="570"/>
      <c r="Y44" s="570"/>
      <c r="Z44" s="570"/>
      <c r="AA44" s="571"/>
      <c r="AB44" s="569"/>
      <c r="AC44" s="570"/>
      <c r="AD44" s="570"/>
      <c r="AE44" s="570"/>
      <c r="AF44" s="571"/>
    </row>
    <row r="45" spans="1:54" ht="25" customHeight="1" thickBot="1" x14ac:dyDescent="0.35">
      <c r="A45"/>
      <c r="B45"/>
      <c r="C45"/>
      <c r="D45"/>
      <c r="E45"/>
      <c r="F45"/>
      <c r="T45" s="481"/>
      <c r="U45" s="482"/>
      <c r="V45" s="483"/>
      <c r="W45" s="572"/>
      <c r="X45" s="573"/>
      <c r="Y45" s="573"/>
      <c r="Z45" s="573"/>
      <c r="AA45" s="574"/>
      <c r="AB45" s="572"/>
      <c r="AC45" s="573"/>
      <c r="AD45" s="573"/>
      <c r="AE45" s="573"/>
      <c r="AF45" s="574"/>
    </row>
    <row r="46" spans="1:54" ht="25" customHeight="1" x14ac:dyDescent="0.3">
      <c r="A46"/>
      <c r="B46"/>
      <c r="C46"/>
      <c r="D46"/>
      <c r="E46"/>
      <c r="F46"/>
      <c r="T46" s="555" t="s">
        <v>122</v>
      </c>
      <c r="U46" s="556"/>
      <c r="V46" s="557"/>
      <c r="W46" s="558">
        <v>7.73</v>
      </c>
      <c r="X46" s="559"/>
      <c r="Y46" s="559"/>
      <c r="Z46" s="559"/>
      <c r="AA46" s="560"/>
      <c r="AB46" s="562">
        <f t="shared" ref="AB46:AB55" si="3">W46*40</f>
        <v>309.20000000000005</v>
      </c>
      <c r="AC46" s="563"/>
      <c r="AD46" s="563"/>
      <c r="AE46" s="563"/>
      <c r="AF46" s="564"/>
    </row>
    <row r="47" spans="1:54" ht="25" customHeight="1" x14ac:dyDescent="0.3">
      <c r="A47"/>
      <c r="B47"/>
      <c r="C47"/>
      <c r="D47"/>
      <c r="E47"/>
      <c r="F47"/>
      <c r="T47" s="549" t="s">
        <v>123</v>
      </c>
      <c r="U47" s="550"/>
      <c r="V47" s="551"/>
      <c r="W47" s="552">
        <v>17.3</v>
      </c>
      <c r="X47" s="561"/>
      <c r="Y47" s="561"/>
      <c r="Z47" s="561"/>
      <c r="AA47" s="554"/>
      <c r="AB47" s="534">
        <f t="shared" si="3"/>
        <v>692</v>
      </c>
      <c r="AC47" s="535"/>
      <c r="AD47" s="535"/>
      <c r="AE47" s="535"/>
      <c r="AF47" s="536"/>
    </row>
    <row r="48" spans="1:54" ht="25" customHeight="1" x14ac:dyDescent="0.3">
      <c r="A48"/>
      <c r="B48"/>
      <c r="C48"/>
      <c r="D48"/>
      <c r="E48"/>
      <c r="F48"/>
      <c r="T48" s="555" t="s">
        <v>124</v>
      </c>
      <c r="U48" s="556"/>
      <c r="V48" s="557"/>
      <c r="W48" s="558">
        <v>7.53</v>
      </c>
      <c r="X48" s="559"/>
      <c r="Y48" s="559"/>
      <c r="Z48" s="559"/>
      <c r="AA48" s="560"/>
      <c r="AB48" s="546">
        <f t="shared" si="3"/>
        <v>301.2</v>
      </c>
      <c r="AC48" s="547"/>
      <c r="AD48" s="547"/>
      <c r="AE48" s="547"/>
      <c r="AF48" s="548"/>
    </row>
    <row r="49" spans="1:71" ht="25" customHeight="1" x14ac:dyDescent="0.3">
      <c r="A49"/>
      <c r="B49"/>
      <c r="C49"/>
      <c r="D49"/>
      <c r="E49"/>
      <c r="F49"/>
      <c r="T49" s="549" t="s">
        <v>125</v>
      </c>
      <c r="U49" s="550"/>
      <c r="V49" s="551"/>
      <c r="W49" s="552">
        <v>8</v>
      </c>
      <c r="X49" s="553"/>
      <c r="Y49" s="553"/>
      <c r="Z49" s="553"/>
      <c r="AA49" s="554"/>
      <c r="AB49" s="534">
        <f t="shared" si="3"/>
        <v>320</v>
      </c>
      <c r="AC49" s="535"/>
      <c r="AD49" s="535"/>
      <c r="AE49" s="535"/>
      <c r="AF49" s="536"/>
      <c r="BB49" s="13"/>
    </row>
    <row r="50" spans="1:71" s="37" customFormat="1" ht="25" customHeight="1" x14ac:dyDescent="0.35">
      <c r="A50"/>
      <c r="B50"/>
      <c r="C50"/>
      <c r="D50"/>
      <c r="E50"/>
      <c r="F50"/>
      <c r="G50" s="1"/>
      <c r="H50" s="1"/>
      <c r="I50" s="1"/>
      <c r="J50" s="2"/>
      <c r="K50" s="2"/>
      <c r="L50" s="2"/>
      <c r="M50" s="2"/>
      <c r="N50" s="2"/>
      <c r="O50" s="2"/>
      <c r="P50" s="2"/>
      <c r="Q50" s="2"/>
      <c r="R50" s="2"/>
      <c r="S50" s="2"/>
      <c r="T50" s="555" t="s">
        <v>126</v>
      </c>
      <c r="U50" s="556"/>
      <c r="V50" s="557"/>
      <c r="W50" s="558">
        <v>20.100000000000001</v>
      </c>
      <c r="X50" s="559"/>
      <c r="Y50" s="559"/>
      <c r="Z50" s="559"/>
      <c r="AA50" s="560"/>
      <c r="AB50" s="546">
        <f t="shared" si="3"/>
        <v>804</v>
      </c>
      <c r="AC50" s="547"/>
      <c r="AD50" s="547"/>
      <c r="AE50" s="547"/>
      <c r="AF50" s="548"/>
      <c r="AG50" s="2"/>
      <c r="AH50" s="2"/>
      <c r="AI50" s="2"/>
      <c r="AJ50" s="2"/>
      <c r="AK50" s="2"/>
      <c r="AL50" s="1"/>
      <c r="AM50" s="1"/>
      <c r="AN50" s="1"/>
      <c r="AO50" s="1"/>
      <c r="AP50" s="1"/>
      <c r="AQ50" s="1"/>
      <c r="AR50" s="1"/>
      <c r="AS50" s="1"/>
      <c r="AT50" s="1"/>
      <c r="AU50" s="1"/>
      <c r="AV50" s="1"/>
      <c r="AW50" s="1"/>
      <c r="AY50" s="38"/>
      <c r="BC50" s="38"/>
      <c r="BG50" s="38"/>
      <c r="BK50" s="38"/>
      <c r="BO50" s="38"/>
      <c r="BS50" s="38"/>
    </row>
    <row r="51" spans="1:71" ht="25" customHeight="1" x14ac:dyDescent="0.3">
      <c r="A51"/>
      <c r="B51"/>
      <c r="C51"/>
      <c r="D51"/>
      <c r="E51"/>
      <c r="F51"/>
      <c r="T51" s="549" t="s">
        <v>127</v>
      </c>
      <c r="U51" s="550"/>
      <c r="V51" s="551"/>
      <c r="W51" s="552">
        <v>15.4</v>
      </c>
      <c r="X51" s="553"/>
      <c r="Y51" s="553"/>
      <c r="Z51" s="553"/>
      <c r="AA51" s="554"/>
      <c r="AB51" s="534">
        <f t="shared" si="3"/>
        <v>616</v>
      </c>
      <c r="AC51" s="535"/>
      <c r="AD51" s="535"/>
      <c r="AE51" s="535"/>
      <c r="AF51" s="536"/>
    </row>
    <row r="52" spans="1:71" ht="25" customHeight="1" x14ac:dyDescent="0.3">
      <c r="A52"/>
      <c r="B52"/>
      <c r="C52"/>
      <c r="D52"/>
      <c r="E52"/>
      <c r="F52"/>
      <c r="T52" s="555" t="s">
        <v>128</v>
      </c>
      <c r="U52" s="556"/>
      <c r="V52" s="557"/>
      <c r="W52" s="558">
        <v>4.41</v>
      </c>
      <c r="X52" s="559"/>
      <c r="Y52" s="559"/>
      <c r="Z52" s="559"/>
      <c r="AA52" s="560"/>
      <c r="AB52" s="546">
        <f t="shared" si="3"/>
        <v>176.4</v>
      </c>
      <c r="AC52" s="547"/>
      <c r="AD52" s="547"/>
      <c r="AE52" s="547"/>
      <c r="AF52" s="548"/>
    </row>
    <row r="53" spans="1:71" ht="25" customHeight="1" x14ac:dyDescent="0.3">
      <c r="A53"/>
      <c r="B53"/>
      <c r="C53"/>
      <c r="D53"/>
      <c r="E53"/>
      <c r="F53"/>
      <c r="T53" s="549" t="s">
        <v>129</v>
      </c>
      <c r="U53" s="550"/>
      <c r="V53" s="551"/>
      <c r="W53" s="552">
        <v>15.6</v>
      </c>
      <c r="X53" s="553"/>
      <c r="Y53" s="553"/>
      <c r="Z53" s="553"/>
      <c r="AA53" s="554"/>
      <c r="AB53" s="534">
        <f t="shared" si="3"/>
        <v>624</v>
      </c>
      <c r="AC53" s="535"/>
      <c r="AD53" s="535"/>
      <c r="AE53" s="535"/>
      <c r="AF53" s="536"/>
    </row>
    <row r="54" spans="1:71" ht="25" customHeight="1" x14ac:dyDescent="0.3">
      <c r="A54"/>
      <c r="B54"/>
      <c r="C54"/>
      <c r="D54"/>
      <c r="E54"/>
      <c r="F54"/>
      <c r="T54" s="555" t="s">
        <v>130</v>
      </c>
      <c r="U54" s="556"/>
      <c r="V54" s="557"/>
      <c r="W54" s="558">
        <v>13.7</v>
      </c>
      <c r="X54" s="559"/>
      <c r="Y54" s="559"/>
      <c r="Z54" s="559"/>
      <c r="AA54" s="560"/>
      <c r="AB54" s="546">
        <f t="shared" si="3"/>
        <v>548</v>
      </c>
      <c r="AC54" s="547"/>
      <c r="AD54" s="547"/>
      <c r="AE54" s="547"/>
      <c r="AF54" s="548"/>
    </row>
    <row r="55" spans="1:71" ht="25" customHeight="1" x14ac:dyDescent="0.3">
      <c r="A55"/>
      <c r="B55"/>
      <c r="C55"/>
      <c r="D55"/>
      <c r="E55"/>
      <c r="F55"/>
      <c r="T55" s="549" t="s">
        <v>131</v>
      </c>
      <c r="U55" s="550"/>
      <c r="V55" s="551"/>
      <c r="W55" s="552">
        <v>9.68</v>
      </c>
      <c r="X55" s="553"/>
      <c r="Y55" s="553"/>
      <c r="Z55" s="553"/>
      <c r="AA55" s="554"/>
      <c r="AB55" s="534">
        <f t="shared" si="3"/>
        <v>387.2</v>
      </c>
      <c r="AC55" s="535"/>
      <c r="AD55" s="535"/>
      <c r="AE55" s="535"/>
      <c r="AF55" s="536"/>
    </row>
    <row r="56" spans="1:71" ht="25" customHeight="1" x14ac:dyDescent="0.3">
      <c r="A56"/>
      <c r="B56"/>
      <c r="C56"/>
      <c r="D56"/>
      <c r="E56"/>
      <c r="F56"/>
      <c r="T56" s="555" t="s">
        <v>132</v>
      </c>
      <c r="U56" s="556"/>
      <c r="V56" s="557"/>
      <c r="W56" s="558">
        <v>6.81</v>
      </c>
      <c r="X56" s="559"/>
      <c r="Y56" s="559"/>
      <c r="Z56" s="559"/>
      <c r="AA56" s="560"/>
      <c r="AB56" s="546">
        <f>W56*40</f>
        <v>272.39999999999998</v>
      </c>
      <c r="AC56" s="547"/>
      <c r="AD56" s="547"/>
      <c r="AE56" s="547"/>
      <c r="AF56" s="548"/>
    </row>
    <row r="57" spans="1:71" ht="25" customHeight="1" thickBot="1" x14ac:dyDescent="0.35">
      <c r="A57"/>
      <c r="B57"/>
      <c r="C57"/>
      <c r="D57"/>
      <c r="E57"/>
      <c r="F57"/>
      <c r="T57" s="528" t="s">
        <v>133</v>
      </c>
      <c r="U57" s="529"/>
      <c r="V57" s="530"/>
      <c r="W57" s="531">
        <v>4.6399999999999997</v>
      </c>
      <c r="X57" s="532"/>
      <c r="Y57" s="532"/>
      <c r="Z57" s="532"/>
      <c r="AA57" s="533"/>
      <c r="AB57" s="534">
        <f t="shared" ref="AB57" si="4">W57*40</f>
        <v>185.6</v>
      </c>
      <c r="AC57" s="535"/>
      <c r="AD57" s="535"/>
      <c r="AE57" s="535"/>
      <c r="AF57" s="536"/>
    </row>
    <row r="58" spans="1:71" ht="25" customHeight="1" thickBot="1" x14ac:dyDescent="0.35">
      <c r="A58"/>
      <c r="B58"/>
      <c r="C58"/>
      <c r="D58"/>
      <c r="E58"/>
      <c r="F58"/>
      <c r="T58" s="537" t="s">
        <v>135</v>
      </c>
      <c r="U58" s="538"/>
      <c r="V58" s="539"/>
      <c r="W58" s="540"/>
      <c r="X58" s="541"/>
      <c r="Y58" s="541"/>
      <c r="Z58" s="541"/>
      <c r="AA58" s="542"/>
      <c r="AB58" s="543"/>
      <c r="AC58" s="544"/>
      <c r="AD58" s="544"/>
      <c r="AE58" s="544"/>
      <c r="AF58" s="545"/>
    </row>
    <row r="59" spans="1:71" ht="25" customHeight="1" x14ac:dyDescent="0.3"/>
    <row r="60" spans="1:71" ht="25" customHeight="1" x14ac:dyDescent="0.3"/>
    <row r="61" spans="1:71" ht="25" customHeight="1" x14ac:dyDescent="0.3"/>
    <row r="62" spans="1:71" ht="25" customHeight="1" x14ac:dyDescent="0.3"/>
    <row r="63" spans="1:71" ht="25" customHeight="1" x14ac:dyDescent="0.3"/>
    <row r="64" spans="1:71" ht="25" customHeight="1" x14ac:dyDescent="0.3"/>
    <row r="65" spans="1:52" ht="25" customHeight="1" x14ac:dyDescent="0.3"/>
    <row r="66" spans="1:52" ht="25" customHeight="1" x14ac:dyDescent="0.3"/>
    <row r="67" spans="1:52" s="3" customFormat="1" ht="25" customHeight="1" x14ac:dyDescent="0.3">
      <c r="A67"/>
      <c r="B67"/>
      <c r="C67"/>
      <c r="D67"/>
      <c r="E67"/>
      <c r="F67"/>
      <c r="G67"/>
      <c r="H67"/>
      <c r="I67"/>
      <c r="J67"/>
      <c r="K67"/>
      <c r="L67"/>
      <c r="M67"/>
      <c r="N67"/>
      <c r="O67"/>
      <c r="P67"/>
      <c r="Q67"/>
      <c r="R67"/>
      <c r="S67"/>
      <c r="T67"/>
      <c r="U67"/>
      <c r="V67" s="4"/>
      <c r="W67" s="4"/>
      <c r="X67" s="4"/>
    </row>
    <row r="68" spans="1:52" s="3" customFormat="1" ht="25" customHeight="1" x14ac:dyDescent="0.3"/>
    <row r="69" spans="1:52" s="3" customFormat="1" ht="25" customHeight="1" x14ac:dyDescent="0.3"/>
    <row r="70" spans="1:52" s="3" customFormat="1" ht="25" customHeight="1" x14ac:dyDescent="0.3"/>
    <row r="71" spans="1:52" s="3" customFormat="1" ht="25" customHeight="1" x14ac:dyDescent="0.3"/>
    <row r="72" spans="1:52" s="3" customFormat="1" ht="25" customHeight="1" x14ac:dyDescent="0.3">
      <c r="AX72" s="4"/>
      <c r="AY72" s="4"/>
      <c r="AZ72" s="4"/>
    </row>
    <row r="73" spans="1:52" s="3" customFormat="1" ht="25" customHeight="1" x14ac:dyDescent="0.3">
      <c r="AX73" s="4"/>
      <c r="AY73" s="4"/>
      <c r="AZ73" s="4"/>
    </row>
    <row r="74" spans="1:52" s="3" customFormat="1" ht="25" customHeight="1" x14ac:dyDescent="0.3">
      <c r="AX74" s="4"/>
      <c r="AY74" s="4"/>
      <c r="AZ74" s="4"/>
    </row>
    <row r="75" spans="1:52" s="3" customFormat="1" ht="25" customHeight="1" x14ac:dyDescent="0.3">
      <c r="AX75" s="4"/>
      <c r="AY75" s="4"/>
      <c r="AZ75" s="4"/>
    </row>
    <row r="76" spans="1:52" s="3" customFormat="1" ht="25" customHeight="1" x14ac:dyDescent="0.3">
      <c r="AX76" s="4"/>
      <c r="AY76" s="4"/>
      <c r="AZ76" s="4"/>
    </row>
    <row r="77" spans="1:52" s="3" customFormat="1" ht="25" customHeight="1" x14ac:dyDescent="0.3">
      <c r="AX77" s="4"/>
      <c r="AY77" s="4"/>
      <c r="AZ77" s="4"/>
    </row>
    <row r="78" spans="1:52" s="3" customFormat="1" ht="25" customHeight="1" x14ac:dyDescent="0.3">
      <c r="AX78" s="4"/>
      <c r="AY78" s="4"/>
      <c r="AZ78" s="4"/>
    </row>
    <row r="79" spans="1:52" s="3" customFormat="1" ht="25" customHeight="1" x14ac:dyDescent="0.3">
      <c r="AX79" s="4"/>
      <c r="AY79" s="4"/>
      <c r="AZ79" s="4"/>
    </row>
    <row r="80" spans="1:52" s="3" customFormat="1" ht="25" customHeight="1" x14ac:dyDescent="0.3">
      <c r="AX80" s="4"/>
      <c r="AY80" s="4"/>
      <c r="AZ80" s="4"/>
    </row>
    <row r="81" spans="1:52" s="3" customFormat="1" ht="25" customHeight="1" x14ac:dyDescent="0.3">
      <c r="AX81" s="4"/>
      <c r="AY81" s="4"/>
      <c r="AZ81" s="4"/>
    </row>
    <row r="82" spans="1:52" s="3" customFormat="1" ht="25" customHeight="1" x14ac:dyDescent="0.3">
      <c r="AX82" s="4"/>
      <c r="AY82" s="4"/>
      <c r="AZ82" s="4"/>
    </row>
    <row r="83" spans="1:52" s="3" customFormat="1" ht="25" customHeight="1" x14ac:dyDescent="0.3">
      <c r="AX83" s="4"/>
      <c r="AY83" s="4"/>
      <c r="AZ83" s="4"/>
    </row>
    <row r="84" spans="1:52" s="3" customFormat="1" ht="25" customHeight="1" x14ac:dyDescent="0.3">
      <c r="AX84" s="4"/>
      <c r="AY84" s="4"/>
      <c r="AZ84" s="4"/>
    </row>
    <row r="85" spans="1:52" s="3" customFormat="1" ht="25" customHeight="1" x14ac:dyDescent="0.3">
      <c r="AX85" s="4"/>
      <c r="AY85" s="4"/>
      <c r="AZ85" s="4"/>
    </row>
    <row r="86" spans="1:52" s="3" customFormat="1" ht="25" customHeight="1" x14ac:dyDescent="0.3">
      <c r="AX86" s="4"/>
      <c r="AY86" s="4"/>
      <c r="AZ86" s="4"/>
    </row>
    <row r="87" spans="1:52" x14ac:dyDescent="0.3">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row>
    <row r="88" spans="1:52" x14ac:dyDescent="0.3">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row>
    <row r="89" spans="1:52" x14ac:dyDescent="0.3">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row>
    <row r="90" spans="1:52" x14ac:dyDescent="0.3">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row>
    <row r="91" spans="1:52" x14ac:dyDescent="0.3">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row>
    <row r="92" spans="1:52" x14ac:dyDescent="0.3">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row>
    <row r="93" spans="1:52" x14ac:dyDescent="0.3">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row>
    <row r="94" spans="1:52" x14ac:dyDescent="0.3">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row>
    <row r="95" spans="1:52" x14ac:dyDescent="0.3">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row>
    <row r="96" spans="1:52" x14ac:dyDescent="0.3">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row>
    <row r="97" spans="1:52" x14ac:dyDescent="0.3">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row>
    <row r="98" spans="1:52" x14ac:dyDescent="0.3">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row>
    <row r="99" spans="1:52" s="2" customFormat="1" x14ac:dyDescent="0.3">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row>
    <row r="100" spans="1:52" s="2" customForma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row>
    <row r="101" spans="1:52" s="2" customForma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row>
    <row r="102" spans="1:52" s="2" customFormat="1" x14ac:dyDescent="0.3">
      <c r="A102"/>
      <c r="B102"/>
      <c r="C102"/>
      <c r="D102"/>
      <c r="E102"/>
      <c r="F102"/>
      <c r="G102"/>
      <c r="H102"/>
      <c r="I102"/>
      <c r="J102"/>
      <c r="K102"/>
      <c r="L102"/>
      <c r="M102"/>
      <c r="N102"/>
      <c r="O102"/>
      <c r="P102"/>
      <c r="Q102"/>
      <c r="R102"/>
      <c r="S102"/>
      <c r="T102"/>
      <c r="U102"/>
      <c r="V102"/>
      <c r="W102"/>
      <c r="X102"/>
    </row>
    <row r="103" spans="1:52" s="2" customFormat="1" x14ac:dyDescent="0.3">
      <c r="A103"/>
      <c r="B103"/>
      <c r="C103"/>
      <c r="D103"/>
      <c r="E103"/>
      <c r="F103"/>
      <c r="G103"/>
      <c r="H103"/>
      <c r="I103"/>
      <c r="J103"/>
      <c r="K103"/>
      <c r="L103"/>
      <c r="M103"/>
      <c r="N103"/>
      <c r="O103"/>
      <c r="P103"/>
      <c r="Q103"/>
      <c r="R103"/>
      <c r="S103"/>
      <c r="T103"/>
      <c r="U103"/>
      <c r="V103"/>
      <c r="W103"/>
      <c r="X103"/>
    </row>
    <row r="104" spans="1:52" s="2" customFormat="1" x14ac:dyDescent="0.3">
      <c r="A104"/>
      <c r="B104"/>
      <c r="C104"/>
      <c r="D104"/>
      <c r="E104"/>
      <c r="F104"/>
      <c r="G104"/>
      <c r="H104"/>
      <c r="I104"/>
      <c r="J104"/>
      <c r="K104"/>
      <c r="L104"/>
      <c r="M104"/>
      <c r="N104"/>
      <c r="O104"/>
      <c r="P104"/>
      <c r="Q104"/>
      <c r="R104"/>
      <c r="S104"/>
      <c r="T104"/>
      <c r="U104"/>
      <c r="V104"/>
      <c r="W104"/>
      <c r="X104"/>
    </row>
    <row r="105" spans="1:52" x14ac:dyDescent="0.3">
      <c r="A105"/>
    </row>
  </sheetData>
  <mergeCells count="213">
    <mergeCell ref="A2:D2"/>
    <mergeCell ref="E2:AW5"/>
    <mergeCell ref="A6:AW6"/>
    <mergeCell ref="A8:L8"/>
    <mergeCell ref="N8:P11"/>
    <mergeCell ref="Q8:T11"/>
    <mergeCell ref="U8:Y11"/>
    <mergeCell ref="Z8:AC11"/>
    <mergeCell ref="AD8:AG11"/>
    <mergeCell ref="AH8:AK11"/>
    <mergeCell ref="AL8:AO11"/>
    <mergeCell ref="AP8:AS11"/>
    <mergeCell ref="AT8:AW11"/>
    <mergeCell ref="B11:L11"/>
    <mergeCell ref="B12:E12"/>
    <mergeCell ref="F12:G12"/>
    <mergeCell ref="H12:L12"/>
    <mergeCell ref="N12:P12"/>
    <mergeCell ref="Q12:T12"/>
    <mergeCell ref="AT12:AW12"/>
    <mergeCell ref="B13:E13"/>
    <mergeCell ref="F13:G13"/>
    <mergeCell ref="H13:L13"/>
    <mergeCell ref="N13:P13"/>
    <mergeCell ref="Q13:T13"/>
    <mergeCell ref="U13:Y13"/>
    <mergeCell ref="Z13:AC13"/>
    <mergeCell ref="AD13:AG13"/>
    <mergeCell ref="AH13:AK13"/>
    <mergeCell ref="U12:Y12"/>
    <mergeCell ref="Z12:AC12"/>
    <mergeCell ref="AD12:AG12"/>
    <mergeCell ref="AH12:AK12"/>
    <mergeCell ref="AL12:AO12"/>
    <mergeCell ref="AP12:AS12"/>
    <mergeCell ref="AL13:AO13"/>
    <mergeCell ref="AP13:AS13"/>
    <mergeCell ref="AT13:AW13"/>
    <mergeCell ref="AL14:AO14"/>
    <mergeCell ref="AP14:AS14"/>
    <mergeCell ref="AT14:AW14"/>
    <mergeCell ref="B15:C15"/>
    <mergeCell ref="D15:I15"/>
    <mergeCell ref="J15:L15"/>
    <mergeCell ref="N15:P15"/>
    <mergeCell ref="Q15:T15"/>
    <mergeCell ref="AT15:AW15"/>
    <mergeCell ref="U15:Y15"/>
    <mergeCell ref="Z15:AC15"/>
    <mergeCell ref="AD15:AG15"/>
    <mergeCell ref="AH15:AK15"/>
    <mergeCell ref="AL15:AO15"/>
    <mergeCell ref="AP15:AS15"/>
    <mergeCell ref="B14:E14"/>
    <mergeCell ref="F14:G14"/>
    <mergeCell ref="H14:L14"/>
    <mergeCell ref="N14:P14"/>
    <mergeCell ref="Q14:T14"/>
    <mergeCell ref="U14:Y14"/>
    <mergeCell ref="Z14:AC14"/>
    <mergeCell ref="AD14:AG14"/>
    <mergeCell ref="AH14:AK14"/>
    <mergeCell ref="AL16:AO16"/>
    <mergeCell ref="AP16:AS16"/>
    <mergeCell ref="AT16:AW16"/>
    <mergeCell ref="B17:C17"/>
    <mergeCell ref="J17:L17"/>
    <mergeCell ref="N17:P17"/>
    <mergeCell ref="Q17:T17"/>
    <mergeCell ref="U17:Y17"/>
    <mergeCell ref="Z17:AC17"/>
    <mergeCell ref="AD17:AG17"/>
    <mergeCell ref="B16:C16"/>
    <mergeCell ref="D16:I16"/>
    <mergeCell ref="J16:L16"/>
    <mergeCell ref="N16:P16"/>
    <mergeCell ref="Q16:T16"/>
    <mergeCell ref="U16:Y16"/>
    <mergeCell ref="Z16:AC16"/>
    <mergeCell ref="AD16:AG16"/>
    <mergeCell ref="AH16:AK16"/>
    <mergeCell ref="B19:C19"/>
    <mergeCell ref="J19:L19"/>
    <mergeCell ref="N19:P19"/>
    <mergeCell ref="Q19:T19"/>
    <mergeCell ref="U19:Y19"/>
    <mergeCell ref="AH17:AK17"/>
    <mergeCell ref="AL17:AO17"/>
    <mergeCell ref="AP17:AS17"/>
    <mergeCell ref="AT17:AW17"/>
    <mergeCell ref="B18:C18"/>
    <mergeCell ref="J18:L18"/>
    <mergeCell ref="N18:P18"/>
    <mergeCell ref="Q18:T18"/>
    <mergeCell ref="U18:Y18"/>
    <mergeCell ref="Z18:AC18"/>
    <mergeCell ref="Z19:AC19"/>
    <mergeCell ref="AD19:AG19"/>
    <mergeCell ref="AH19:AK19"/>
    <mergeCell ref="AL19:AO19"/>
    <mergeCell ref="AP19:AS19"/>
    <mergeCell ref="AT19:AW19"/>
    <mergeCell ref="AD18:AG18"/>
    <mergeCell ref="AH18:AK18"/>
    <mergeCell ref="AL18:AO18"/>
    <mergeCell ref="B20:C20"/>
    <mergeCell ref="D20:I20"/>
    <mergeCell ref="J20:L23"/>
    <mergeCell ref="N20:P20"/>
    <mergeCell ref="Q20:T20"/>
    <mergeCell ref="U20:Y20"/>
    <mergeCell ref="B21:C21"/>
    <mergeCell ref="D21:I21"/>
    <mergeCell ref="N21:P21"/>
    <mergeCell ref="Q21:T21"/>
    <mergeCell ref="B22:C22"/>
    <mergeCell ref="D22:I22"/>
    <mergeCell ref="N22:P22"/>
    <mergeCell ref="Q22:T22"/>
    <mergeCell ref="U22:Y22"/>
    <mergeCell ref="U21:Y21"/>
    <mergeCell ref="AH21:AK21"/>
    <mergeCell ref="AL21:AO21"/>
    <mergeCell ref="AP18:AS18"/>
    <mergeCell ref="AT18:AW18"/>
    <mergeCell ref="Z20:AC20"/>
    <mergeCell ref="AD20:AG20"/>
    <mergeCell ref="AH20:AK20"/>
    <mergeCell ref="AL20:AO20"/>
    <mergeCell ref="AP20:AS20"/>
    <mergeCell ref="AT20:AW20"/>
    <mergeCell ref="AT21:AW21"/>
    <mergeCell ref="AP21:AS21"/>
    <mergeCell ref="Z21:AC21"/>
    <mergeCell ref="AD21:AG21"/>
    <mergeCell ref="AP22:AS22"/>
    <mergeCell ref="AT22:AW22"/>
    <mergeCell ref="B23:C23"/>
    <mergeCell ref="D23:I23"/>
    <mergeCell ref="N23:P23"/>
    <mergeCell ref="Q23:T23"/>
    <mergeCell ref="U23:Y23"/>
    <mergeCell ref="Z23:AC23"/>
    <mergeCell ref="AD23:AG23"/>
    <mergeCell ref="AH23:AK23"/>
    <mergeCell ref="Z22:AC22"/>
    <mergeCell ref="AD22:AG22"/>
    <mergeCell ref="AH22:AK22"/>
    <mergeCell ref="AL22:AO22"/>
    <mergeCell ref="B35:C35"/>
    <mergeCell ref="D35:E35"/>
    <mergeCell ref="F35:G36"/>
    <mergeCell ref="B36:C36"/>
    <mergeCell ref="D36:E36"/>
    <mergeCell ref="A41:AW41"/>
    <mergeCell ref="AL23:AO23"/>
    <mergeCell ref="AP23:AS23"/>
    <mergeCell ref="AT23:AW23"/>
    <mergeCell ref="B29:C30"/>
    <mergeCell ref="D29:E30"/>
    <mergeCell ref="F29:G30"/>
    <mergeCell ref="B31:C31"/>
    <mergeCell ref="D31:E31"/>
    <mergeCell ref="F31:G31"/>
    <mergeCell ref="B32:C32"/>
    <mergeCell ref="D32:E32"/>
    <mergeCell ref="F32:G34"/>
    <mergeCell ref="B33:C33"/>
    <mergeCell ref="D33:E33"/>
    <mergeCell ref="B34:C34"/>
    <mergeCell ref="D34:E34"/>
    <mergeCell ref="T47:V47"/>
    <mergeCell ref="W47:AA47"/>
    <mergeCell ref="AB47:AF47"/>
    <mergeCell ref="T46:V46"/>
    <mergeCell ref="W46:AA46"/>
    <mergeCell ref="AB46:AF46"/>
    <mergeCell ref="T43:V45"/>
    <mergeCell ref="W43:AA45"/>
    <mergeCell ref="AB43:AF45"/>
    <mergeCell ref="AB52:AF52"/>
    <mergeCell ref="T51:V51"/>
    <mergeCell ref="W51:AA51"/>
    <mergeCell ref="AB51:AF51"/>
    <mergeCell ref="T50:V50"/>
    <mergeCell ref="W50:AA50"/>
    <mergeCell ref="T48:V48"/>
    <mergeCell ref="W48:AA48"/>
    <mergeCell ref="AB48:AF48"/>
    <mergeCell ref="T57:V57"/>
    <mergeCell ref="W57:AA57"/>
    <mergeCell ref="AB57:AF57"/>
    <mergeCell ref="T58:V58"/>
    <mergeCell ref="W58:AA58"/>
    <mergeCell ref="AB58:AF58"/>
    <mergeCell ref="AB56:AF56"/>
    <mergeCell ref="AB50:AF50"/>
    <mergeCell ref="T49:V49"/>
    <mergeCell ref="W49:AA49"/>
    <mergeCell ref="AB49:AF49"/>
    <mergeCell ref="T55:V55"/>
    <mergeCell ref="W55:AA55"/>
    <mergeCell ref="AB55:AF55"/>
    <mergeCell ref="T56:V56"/>
    <mergeCell ref="W56:AA56"/>
    <mergeCell ref="T54:V54"/>
    <mergeCell ref="W54:AA54"/>
    <mergeCell ref="AB54:AF54"/>
    <mergeCell ref="T53:V53"/>
    <mergeCell ref="W53:AA53"/>
    <mergeCell ref="AB53:AF53"/>
    <mergeCell ref="T52:V52"/>
    <mergeCell ref="W52:AA52"/>
  </mergeCells>
  <phoneticPr fontId="6" type="noConversion"/>
  <pageMargins left="0.75" right="0.75" top="1" bottom="1" header="0.5" footer="0.5"/>
  <pageSetup scale="36" orientation="portrait" horizontalDpi="4294967292" verticalDpi="4294967292"/>
  <colBreaks count="1" manualBreakCount="1">
    <brk id="4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89"/>
  <sheetViews>
    <sheetView topLeftCell="A59" zoomScale="75" zoomScaleNormal="75" zoomScalePageLayoutView="75" workbookViewId="0">
      <selection activeCell="A62" sqref="A62:AW78"/>
    </sheetView>
  </sheetViews>
  <sheetFormatPr baseColWidth="10" defaultColWidth="10.83203125" defaultRowHeight="26" x14ac:dyDescent="0.3"/>
  <cols>
    <col min="1" max="9" width="4.6640625" style="1" customWidth="1"/>
    <col min="10" max="37" width="4.6640625" style="2" customWidth="1"/>
    <col min="38" max="53" width="4.6640625" style="1" customWidth="1"/>
    <col min="54" max="54" width="11.33203125" style="1" bestFit="1" customWidth="1"/>
    <col min="55" max="65" width="11" style="1" bestFit="1" customWidth="1"/>
    <col min="66" max="66" width="11.33203125" style="1" bestFit="1" customWidth="1"/>
    <col min="67" max="68" width="11" style="1" bestFit="1" customWidth="1"/>
    <col min="69" max="69" width="11.33203125" style="1" bestFit="1" customWidth="1"/>
    <col min="70" max="74" width="11" style="1" bestFit="1" customWidth="1"/>
    <col min="75" max="75" width="11.33203125" style="1" bestFit="1" customWidth="1"/>
    <col min="76" max="76" width="11" style="1" bestFit="1" customWidth="1"/>
    <col min="77" max="78" width="11.33203125" style="1" bestFit="1" customWidth="1"/>
    <col min="79" max="79" width="11" style="1" bestFit="1" customWidth="1"/>
    <col min="80" max="83" width="11.33203125" style="1" bestFit="1" customWidth="1"/>
    <col min="84" max="88" width="11" style="1" bestFit="1" customWidth="1"/>
    <col min="89" max="89" width="11.33203125" style="1" bestFit="1" customWidth="1"/>
    <col min="90" max="91" width="11" style="1" bestFit="1" customWidth="1"/>
    <col min="92" max="92" width="11.33203125" style="1" bestFit="1" customWidth="1"/>
    <col min="93" max="93" width="11" style="1" bestFit="1" customWidth="1"/>
    <col min="94" max="94" width="11.33203125" style="1" bestFit="1" customWidth="1"/>
    <col min="95" max="95" width="11" style="1" bestFit="1" customWidth="1"/>
    <col min="96" max="96" width="11.33203125" style="1" bestFit="1" customWidth="1"/>
    <col min="97" max="99" width="11" style="1" bestFit="1" customWidth="1"/>
    <col min="100" max="100" width="11.33203125" style="1" bestFit="1" customWidth="1"/>
    <col min="101" max="105" width="11" style="1" bestFit="1" customWidth="1"/>
    <col min="106" max="106" width="11.33203125" style="1" bestFit="1" customWidth="1"/>
    <col min="107" max="110" width="11" style="1" bestFit="1" customWidth="1"/>
    <col min="111" max="111" width="11.33203125" style="1" bestFit="1" customWidth="1"/>
    <col min="112" max="120" width="11" style="1" bestFit="1" customWidth="1"/>
    <col min="121" max="121" width="11.33203125" style="1" bestFit="1" customWidth="1"/>
    <col min="122" max="122" width="11" style="1" bestFit="1" customWidth="1"/>
    <col min="123" max="16384" width="10.83203125" style="1"/>
  </cols>
  <sheetData>
    <row r="1" spans="1:71" ht="25" customHeight="1" x14ac:dyDescent="0.3">
      <c r="A1" s="2"/>
      <c r="B1" s="2"/>
      <c r="C1" s="2"/>
      <c r="D1" s="2"/>
      <c r="E1" s="2"/>
      <c r="F1" s="2"/>
      <c r="G1" s="2"/>
      <c r="H1" s="2"/>
      <c r="I1" s="2"/>
      <c r="AA1" s="39"/>
      <c r="AE1" s="39"/>
      <c r="AI1" s="39"/>
      <c r="AM1" s="39"/>
      <c r="AQ1" s="39"/>
      <c r="AU1" s="39"/>
      <c r="AY1" s="39"/>
      <c r="BC1" s="39"/>
      <c r="BG1" s="39"/>
      <c r="BK1" s="39"/>
      <c r="BO1" s="39"/>
      <c r="BS1" s="39"/>
    </row>
    <row r="2" spans="1:71" ht="25" customHeight="1" x14ac:dyDescent="0.3">
      <c r="A2" s="203" t="s">
        <v>11</v>
      </c>
      <c r="B2" s="203"/>
      <c r="C2" s="203"/>
      <c r="D2" s="203"/>
      <c r="E2" s="523" t="s">
        <v>186</v>
      </c>
      <c r="F2" s="523"/>
      <c r="G2" s="523"/>
      <c r="H2" s="523"/>
      <c r="I2" s="523"/>
      <c r="J2" s="523"/>
      <c r="K2" s="523"/>
      <c r="L2" s="523"/>
      <c r="M2" s="523"/>
      <c r="N2" s="523"/>
      <c r="O2" s="523"/>
      <c r="P2" s="523"/>
      <c r="Q2" s="523"/>
      <c r="R2" s="523"/>
      <c r="S2" s="523"/>
      <c r="T2" s="523"/>
      <c r="U2" s="523"/>
      <c r="V2" s="523"/>
      <c r="W2" s="523"/>
      <c r="X2" s="523"/>
      <c r="Y2" s="523"/>
      <c r="Z2" s="523"/>
      <c r="AA2" s="523"/>
      <c r="AB2" s="523"/>
      <c r="AC2" s="523"/>
      <c r="AD2" s="523"/>
      <c r="AE2" s="523"/>
      <c r="AF2" s="523"/>
      <c r="AG2" s="523"/>
      <c r="AH2" s="523"/>
      <c r="AI2" s="523"/>
      <c r="AJ2" s="523"/>
      <c r="AK2" s="523"/>
      <c r="AL2" s="523"/>
      <c r="AM2" s="523"/>
      <c r="AN2" s="523"/>
      <c r="AO2" s="523"/>
      <c r="AP2" s="523"/>
      <c r="AQ2" s="523"/>
      <c r="AR2" s="523"/>
      <c r="AS2" s="523"/>
      <c r="AT2" s="523"/>
      <c r="AU2" s="523"/>
      <c r="AV2" s="523"/>
      <c r="AW2" s="523"/>
      <c r="AY2" s="39"/>
      <c r="BC2" s="39"/>
      <c r="BG2" s="39"/>
      <c r="BK2" s="39"/>
      <c r="BO2" s="39"/>
      <c r="BS2" s="39"/>
    </row>
    <row r="3" spans="1:71" ht="27" thickBot="1" x14ac:dyDescent="0.35">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row>
    <row r="4" spans="1:71" ht="25" customHeight="1" thickBot="1" x14ac:dyDescent="0.35">
      <c r="A4" s="264" t="s">
        <v>187</v>
      </c>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6"/>
      <c r="BB4" s="13"/>
    </row>
    <row r="5" spans="1:71" s="13" customFormat="1" ht="25" customHeight="1" thickBot="1" x14ac:dyDescent="0.35">
      <c r="A5" s="57"/>
      <c r="B5" s="57"/>
      <c r="C5" s="43"/>
      <c r="D5" s="43"/>
      <c r="E5" s="43"/>
      <c r="F5" s="43"/>
      <c r="G5" s="43"/>
      <c r="H5" s="43"/>
      <c r="I5" s="43"/>
      <c r="J5" s="43"/>
      <c r="K5" s="43"/>
      <c r="L5" s="43"/>
      <c r="M5" s="43"/>
      <c r="N5" s="43"/>
      <c r="O5" s="5"/>
      <c r="P5" s="5"/>
      <c r="Q5" s="5"/>
      <c r="R5" s="5"/>
      <c r="S5" s="5"/>
      <c r="T5" s="5"/>
      <c r="U5" s="5"/>
      <c r="V5" s="5"/>
      <c r="W5" s="5"/>
      <c r="X5" s="5"/>
      <c r="Y5" s="5"/>
      <c r="Z5" s="5"/>
      <c r="AX5" s="5"/>
      <c r="AY5" s="5"/>
    </row>
    <row r="6" spans="1:71" ht="25" customHeight="1" x14ac:dyDescent="0.3">
      <c r="A6"/>
      <c r="B6"/>
      <c r="C6"/>
      <c r="D6"/>
      <c r="E6"/>
      <c r="F6"/>
      <c r="G6"/>
      <c r="H6"/>
      <c r="I6"/>
      <c r="J6"/>
      <c r="K6"/>
      <c r="L6"/>
      <c r="M6" s="43"/>
      <c r="N6" s="43"/>
      <c r="O6" s="5"/>
      <c r="P6" s="5"/>
      <c r="Q6" s="478" t="s">
        <v>134</v>
      </c>
      <c r="R6" s="479"/>
      <c r="S6" s="480"/>
      <c r="T6" s="566" t="s">
        <v>188</v>
      </c>
      <c r="U6" s="567"/>
      <c r="V6" s="568"/>
      <c r="W6" s="567" t="s">
        <v>184</v>
      </c>
      <c r="X6" s="567"/>
      <c r="Y6" s="567"/>
      <c r="Z6" s="568"/>
      <c r="AA6" s="566" t="s">
        <v>189</v>
      </c>
      <c r="AB6" s="567"/>
      <c r="AC6" s="567"/>
      <c r="AD6" s="567"/>
      <c r="AE6" s="568"/>
      <c r="AF6" s="567" t="s">
        <v>190</v>
      </c>
      <c r="AG6" s="567"/>
      <c r="AH6" s="567"/>
      <c r="AI6" s="568"/>
      <c r="AJ6" s="567" t="s">
        <v>191</v>
      </c>
      <c r="AK6" s="567"/>
      <c r="AL6" s="567"/>
      <c r="AM6" s="568"/>
      <c r="AX6" s="5"/>
      <c r="AY6" s="5"/>
    </row>
    <row r="7" spans="1:71" ht="25" customHeight="1" x14ac:dyDescent="0.3">
      <c r="A7"/>
      <c r="B7"/>
      <c r="C7"/>
      <c r="D7"/>
      <c r="E7"/>
      <c r="F7"/>
      <c r="G7"/>
      <c r="H7"/>
      <c r="I7"/>
      <c r="J7"/>
      <c r="K7"/>
      <c r="L7"/>
      <c r="M7" s="44"/>
      <c r="Q7" s="565"/>
      <c r="R7" s="507"/>
      <c r="S7" s="508"/>
      <c r="T7" s="569"/>
      <c r="U7" s="570"/>
      <c r="V7" s="571"/>
      <c r="W7" s="570"/>
      <c r="X7" s="570"/>
      <c r="Y7" s="570"/>
      <c r="Z7" s="571"/>
      <c r="AA7" s="569"/>
      <c r="AB7" s="570"/>
      <c r="AC7" s="570"/>
      <c r="AD7" s="570"/>
      <c r="AE7" s="571"/>
      <c r="AF7" s="570"/>
      <c r="AG7" s="570"/>
      <c r="AH7" s="570"/>
      <c r="AI7" s="571"/>
      <c r="AJ7" s="570"/>
      <c r="AK7" s="570"/>
      <c r="AL7" s="570"/>
      <c r="AM7" s="571"/>
    </row>
    <row r="8" spans="1:71" ht="25" customHeight="1" x14ac:dyDescent="0.3">
      <c r="A8" s="11"/>
      <c r="B8" s="20"/>
      <c r="C8" s="45"/>
      <c r="D8" s="45"/>
      <c r="E8" s="45"/>
      <c r="F8" s="45"/>
      <c r="G8" s="45"/>
      <c r="H8" s="45"/>
      <c r="I8" s="45"/>
      <c r="J8" s="45"/>
      <c r="K8" s="45"/>
      <c r="L8" s="45"/>
      <c r="M8" s="46"/>
      <c r="Q8" s="565"/>
      <c r="R8" s="507"/>
      <c r="S8" s="508"/>
      <c r="T8" s="569"/>
      <c r="U8" s="570"/>
      <c r="V8" s="571"/>
      <c r="W8" s="570"/>
      <c r="X8" s="570"/>
      <c r="Y8" s="570"/>
      <c r="Z8" s="571"/>
      <c r="AA8" s="569"/>
      <c r="AB8" s="570"/>
      <c r="AC8" s="570"/>
      <c r="AD8" s="570"/>
      <c r="AE8" s="571"/>
      <c r="AF8" s="570"/>
      <c r="AG8" s="570"/>
      <c r="AH8" s="570"/>
      <c r="AI8" s="571"/>
      <c r="AJ8" s="570"/>
      <c r="AK8" s="570"/>
      <c r="AL8" s="570"/>
      <c r="AM8" s="571"/>
    </row>
    <row r="9" spans="1:71" ht="25" customHeight="1" thickBot="1" x14ac:dyDescent="0.35">
      <c r="A9" s="47"/>
      <c r="B9" s="47"/>
      <c r="C9" s="47"/>
      <c r="D9" s="47"/>
      <c r="E9" s="47"/>
      <c r="F9" s="47"/>
      <c r="G9" s="47"/>
      <c r="H9" s="47"/>
      <c r="I9" s="47"/>
      <c r="J9" s="47"/>
      <c r="K9" s="47"/>
      <c r="L9" s="47"/>
      <c r="M9" s="48"/>
      <c r="Q9" s="481"/>
      <c r="R9" s="482"/>
      <c r="S9" s="483"/>
      <c r="T9" s="572"/>
      <c r="U9" s="573"/>
      <c r="V9" s="574"/>
      <c r="W9" s="573"/>
      <c r="X9" s="573"/>
      <c r="Y9" s="573"/>
      <c r="Z9" s="574"/>
      <c r="AA9" s="572"/>
      <c r="AB9" s="573"/>
      <c r="AC9" s="573"/>
      <c r="AD9" s="573"/>
      <c r="AE9" s="574"/>
      <c r="AF9" s="573"/>
      <c r="AG9" s="573"/>
      <c r="AH9" s="573"/>
      <c r="AI9" s="574"/>
      <c r="AJ9" s="573"/>
      <c r="AK9" s="573"/>
      <c r="AL9" s="573"/>
      <c r="AM9" s="574"/>
    </row>
    <row r="10" spans="1:71" ht="25" customHeight="1" x14ac:dyDescent="0.3">
      <c r="A10" s="47"/>
      <c r="B10" s="55"/>
      <c r="C10" s="47"/>
      <c r="D10" s="47"/>
      <c r="E10" s="47"/>
      <c r="F10" s="47"/>
      <c r="G10" s="47"/>
      <c r="H10" s="47"/>
      <c r="I10" s="47"/>
      <c r="J10" s="47"/>
      <c r="K10" s="47"/>
      <c r="L10" s="47"/>
      <c r="M10" s="48"/>
      <c r="Q10" s="555" t="s">
        <v>122</v>
      </c>
      <c r="R10" s="556"/>
      <c r="S10" s="665"/>
      <c r="T10" s="821" t="s">
        <v>212</v>
      </c>
      <c r="U10" s="822"/>
      <c r="V10" s="823"/>
      <c r="W10" s="824"/>
      <c r="X10" s="824"/>
      <c r="Y10" s="824"/>
      <c r="Z10" s="825"/>
      <c r="AA10" s="839"/>
      <c r="AB10" s="840"/>
      <c r="AC10" s="840"/>
      <c r="AD10" s="840"/>
      <c r="AE10" s="841"/>
      <c r="AF10" s="818"/>
      <c r="AG10" s="818"/>
      <c r="AH10" s="818"/>
      <c r="AI10" s="819"/>
      <c r="AJ10" s="818"/>
      <c r="AK10" s="818"/>
      <c r="AL10" s="818"/>
      <c r="AM10" s="819"/>
    </row>
    <row r="11" spans="1:71" ht="25" customHeight="1" x14ac:dyDescent="0.3">
      <c r="B11" s="47"/>
      <c r="C11" s="47"/>
      <c r="D11" s="47"/>
      <c r="E11" s="47"/>
      <c r="G11" s="47"/>
      <c r="H11" s="47"/>
      <c r="I11" s="47"/>
      <c r="J11" s="47"/>
      <c r="K11" s="47"/>
      <c r="L11" s="47"/>
      <c r="M11" s="48"/>
      <c r="Q11" s="828" t="s">
        <v>123</v>
      </c>
      <c r="R11" s="829"/>
      <c r="S11" s="830"/>
      <c r="T11" s="831" t="s">
        <v>213</v>
      </c>
      <c r="U11" s="832"/>
      <c r="V11" s="833"/>
      <c r="W11" s="834"/>
      <c r="X11" s="834"/>
      <c r="Y11" s="834"/>
      <c r="Z11" s="835"/>
      <c r="AA11" s="836"/>
      <c r="AB11" s="837"/>
      <c r="AC11" s="837"/>
      <c r="AD11" s="837"/>
      <c r="AE11" s="838"/>
      <c r="AF11" s="826"/>
      <c r="AG11" s="826"/>
      <c r="AH11" s="826"/>
      <c r="AI11" s="827"/>
      <c r="AJ11" s="826"/>
      <c r="AK11" s="826"/>
      <c r="AL11" s="826"/>
      <c r="AM11" s="827"/>
    </row>
    <row r="12" spans="1:71" ht="25" customHeight="1" x14ac:dyDescent="0.3">
      <c r="B12" s="47"/>
      <c r="C12" s="47"/>
      <c r="D12" s="47"/>
      <c r="E12" s="47"/>
      <c r="F12" s="47"/>
      <c r="G12" s="47"/>
      <c r="H12" s="47"/>
      <c r="I12" s="47"/>
      <c r="J12" s="47"/>
      <c r="K12" s="52"/>
      <c r="L12" s="47"/>
      <c r="M12" s="48"/>
      <c r="Q12" s="555" t="s">
        <v>124</v>
      </c>
      <c r="R12" s="556"/>
      <c r="S12" s="665"/>
      <c r="T12" s="821" t="s">
        <v>214</v>
      </c>
      <c r="U12" s="822"/>
      <c r="V12" s="823"/>
      <c r="W12" s="824"/>
      <c r="X12" s="824"/>
      <c r="Y12" s="824"/>
      <c r="Z12" s="825"/>
      <c r="AA12" s="815"/>
      <c r="AB12" s="816"/>
      <c r="AC12" s="816"/>
      <c r="AD12" s="816"/>
      <c r="AE12" s="817"/>
      <c r="AF12" s="818"/>
      <c r="AG12" s="818"/>
      <c r="AH12" s="818"/>
      <c r="AI12" s="819"/>
      <c r="AJ12" s="818"/>
      <c r="AK12" s="818"/>
      <c r="AL12" s="818"/>
      <c r="AM12" s="819"/>
    </row>
    <row r="13" spans="1:71" ht="25" customHeight="1" x14ac:dyDescent="0.3">
      <c r="B13" s="53"/>
      <c r="C13" s="47"/>
      <c r="D13" s="47"/>
      <c r="E13" s="47"/>
      <c r="F13" s="47"/>
      <c r="G13" s="47"/>
      <c r="H13" s="47"/>
      <c r="I13" s="47"/>
      <c r="J13" s="47"/>
      <c r="K13" s="47"/>
      <c r="L13" s="47"/>
      <c r="M13" s="48"/>
      <c r="Q13" s="828" t="s">
        <v>125</v>
      </c>
      <c r="R13" s="829"/>
      <c r="S13" s="830"/>
      <c r="T13" s="831" t="s">
        <v>215</v>
      </c>
      <c r="U13" s="832"/>
      <c r="V13" s="833"/>
      <c r="W13" s="834"/>
      <c r="X13" s="834"/>
      <c r="Y13" s="834"/>
      <c r="Z13" s="835"/>
      <c r="AA13" s="836"/>
      <c r="AB13" s="837"/>
      <c r="AC13" s="837"/>
      <c r="AD13" s="837"/>
      <c r="AE13" s="838"/>
      <c r="AF13" s="826"/>
      <c r="AG13" s="826"/>
      <c r="AH13" s="826"/>
      <c r="AI13" s="827"/>
      <c r="AJ13" s="826"/>
      <c r="AK13" s="826"/>
      <c r="AL13" s="826"/>
      <c r="AM13" s="827"/>
    </row>
    <row r="14" spans="1:71" ht="25" customHeight="1" x14ac:dyDescent="0.3">
      <c r="A14" s="11"/>
      <c r="B14" s="11"/>
      <c r="C14" s="47"/>
      <c r="D14" s="47"/>
      <c r="E14" s="47"/>
      <c r="F14" s="47"/>
      <c r="G14" s="47"/>
      <c r="H14" s="47"/>
      <c r="I14" s="47"/>
      <c r="J14" s="47"/>
      <c r="K14" s="47"/>
      <c r="L14" s="47"/>
      <c r="M14" s="48"/>
      <c r="Q14" s="555" t="s">
        <v>126</v>
      </c>
      <c r="R14" s="556"/>
      <c r="S14" s="665"/>
      <c r="T14" s="821" t="s">
        <v>216</v>
      </c>
      <c r="U14" s="822"/>
      <c r="V14" s="823"/>
      <c r="W14" s="824"/>
      <c r="X14" s="824"/>
      <c r="Y14" s="824"/>
      <c r="Z14" s="825"/>
      <c r="AA14" s="815"/>
      <c r="AB14" s="816"/>
      <c r="AC14" s="816"/>
      <c r="AD14" s="816"/>
      <c r="AE14" s="817"/>
      <c r="AF14" s="818"/>
      <c r="AG14" s="818"/>
      <c r="AH14" s="818"/>
      <c r="AI14" s="819"/>
      <c r="AJ14" s="818"/>
      <c r="AK14" s="818"/>
      <c r="AL14" s="818"/>
      <c r="AM14" s="819"/>
    </row>
    <row r="15" spans="1:71" ht="25" customHeight="1" x14ac:dyDescent="0.3">
      <c r="A15" s="11"/>
      <c r="B15" s="11"/>
      <c r="J15" s="1"/>
      <c r="K15" s="1"/>
      <c r="L15" s="1"/>
      <c r="M15" s="1"/>
      <c r="N15" s="1"/>
      <c r="O15" s="1"/>
      <c r="P15" s="1"/>
      <c r="Q15" s="828" t="s">
        <v>127</v>
      </c>
      <c r="R15" s="829"/>
      <c r="S15" s="830"/>
      <c r="T15" s="831" t="s">
        <v>217</v>
      </c>
      <c r="U15" s="832"/>
      <c r="V15" s="833"/>
      <c r="W15" s="834"/>
      <c r="X15" s="834"/>
      <c r="Y15" s="834"/>
      <c r="Z15" s="835"/>
      <c r="AA15" s="836"/>
      <c r="AB15" s="837"/>
      <c r="AC15" s="837"/>
      <c r="AD15" s="837"/>
      <c r="AE15" s="838"/>
      <c r="AF15" s="826"/>
      <c r="AG15" s="826"/>
      <c r="AH15" s="826"/>
      <c r="AI15" s="827"/>
      <c r="AJ15" s="826"/>
      <c r="AK15" s="826"/>
      <c r="AL15" s="826"/>
      <c r="AM15" s="827"/>
    </row>
    <row r="16" spans="1:71" ht="25" customHeight="1" x14ac:dyDescent="0.3">
      <c r="A16" s="47"/>
      <c r="B16" s="7"/>
      <c r="C16" s="47"/>
      <c r="D16" s="47"/>
      <c r="E16" s="47"/>
      <c r="F16" s="47"/>
      <c r="G16" s="47"/>
      <c r="H16" s="47"/>
      <c r="I16" s="47"/>
      <c r="J16" s="47"/>
      <c r="K16" s="47"/>
      <c r="L16" s="47"/>
      <c r="Q16" s="555" t="s">
        <v>128</v>
      </c>
      <c r="R16" s="556"/>
      <c r="S16" s="665"/>
      <c r="T16" s="821" t="s">
        <v>218</v>
      </c>
      <c r="U16" s="822"/>
      <c r="V16" s="823"/>
      <c r="W16" s="824"/>
      <c r="X16" s="824"/>
      <c r="Y16" s="824"/>
      <c r="Z16" s="825"/>
      <c r="AA16" s="815"/>
      <c r="AB16" s="816"/>
      <c r="AC16" s="816"/>
      <c r="AD16" s="816"/>
      <c r="AE16" s="817"/>
      <c r="AF16" s="818"/>
      <c r="AG16" s="818"/>
      <c r="AH16" s="818"/>
      <c r="AI16" s="819"/>
      <c r="AJ16" s="818"/>
      <c r="AK16" s="818"/>
      <c r="AL16" s="818"/>
      <c r="AM16" s="819"/>
    </row>
    <row r="17" spans="1:52" ht="25" customHeight="1" x14ac:dyDescent="0.3">
      <c r="A17" s="47"/>
      <c r="B17" s="11"/>
      <c r="C17" s="11"/>
      <c r="J17" s="1"/>
      <c r="K17" s="1"/>
      <c r="L17" s="1"/>
      <c r="Q17" s="828" t="s">
        <v>129</v>
      </c>
      <c r="R17" s="829"/>
      <c r="S17" s="830"/>
      <c r="T17" s="831" t="s">
        <v>219</v>
      </c>
      <c r="U17" s="832"/>
      <c r="V17" s="833"/>
      <c r="W17" s="834"/>
      <c r="X17" s="834"/>
      <c r="Y17" s="834"/>
      <c r="Z17" s="835"/>
      <c r="AA17" s="836"/>
      <c r="AB17" s="837"/>
      <c r="AC17" s="837"/>
      <c r="AD17" s="837"/>
      <c r="AE17" s="838"/>
      <c r="AF17" s="826"/>
      <c r="AG17" s="826"/>
      <c r="AH17" s="826"/>
      <c r="AI17" s="827"/>
      <c r="AJ17" s="826"/>
      <c r="AK17" s="826"/>
      <c r="AL17" s="826"/>
      <c r="AM17" s="827"/>
    </row>
    <row r="18" spans="1:52" s="37" customFormat="1" ht="25" customHeight="1" x14ac:dyDescent="0.35">
      <c r="A18" s="14"/>
      <c r="B18" s="47"/>
      <c r="C18" s="11"/>
      <c r="D18" s="14"/>
      <c r="E18" s="14"/>
      <c r="F18" s="14"/>
      <c r="G18" s="14"/>
      <c r="H18" s="14"/>
      <c r="I18" s="14"/>
      <c r="J18" s="14"/>
      <c r="K18" s="14"/>
      <c r="L18" s="14"/>
      <c r="M18" s="36"/>
      <c r="N18" s="36"/>
      <c r="O18" s="36"/>
      <c r="P18" s="36"/>
      <c r="Q18" s="555" t="s">
        <v>130</v>
      </c>
      <c r="R18" s="556"/>
      <c r="S18" s="665"/>
      <c r="T18" s="821" t="s">
        <v>220</v>
      </c>
      <c r="U18" s="822"/>
      <c r="V18" s="823"/>
      <c r="W18" s="824"/>
      <c r="X18" s="824"/>
      <c r="Y18" s="824"/>
      <c r="Z18" s="825"/>
      <c r="AA18" s="815"/>
      <c r="AB18" s="816"/>
      <c r="AC18" s="816"/>
      <c r="AD18" s="816"/>
      <c r="AE18" s="817"/>
      <c r="AF18" s="818"/>
      <c r="AG18" s="818"/>
      <c r="AH18" s="818"/>
      <c r="AI18" s="819"/>
      <c r="AJ18" s="818"/>
      <c r="AK18" s="818"/>
      <c r="AL18" s="818"/>
      <c r="AM18" s="819"/>
      <c r="AY18" s="38"/>
    </row>
    <row r="19" spans="1:52" ht="25" customHeight="1" x14ac:dyDescent="0.3">
      <c r="A19" s="14"/>
      <c r="B19" s="47"/>
      <c r="C19" s="11"/>
      <c r="D19" s="14"/>
      <c r="E19" s="14"/>
      <c r="F19" s="14"/>
      <c r="G19" s="14"/>
      <c r="H19" s="14"/>
      <c r="I19" s="14"/>
      <c r="J19" s="14"/>
      <c r="K19" s="14"/>
      <c r="L19" s="14"/>
      <c r="M19" s="1"/>
      <c r="N19" s="1"/>
      <c r="O19" s="1"/>
      <c r="P19" s="1"/>
      <c r="Q19" s="828" t="s">
        <v>131</v>
      </c>
      <c r="R19" s="829"/>
      <c r="S19" s="830"/>
      <c r="T19" s="831" t="s">
        <v>221</v>
      </c>
      <c r="U19" s="832"/>
      <c r="V19" s="833"/>
      <c r="W19" s="834"/>
      <c r="X19" s="834"/>
      <c r="Y19" s="834"/>
      <c r="Z19" s="835"/>
      <c r="AA19" s="836"/>
      <c r="AB19" s="837"/>
      <c r="AC19" s="837"/>
      <c r="AD19" s="837"/>
      <c r="AE19" s="838"/>
      <c r="AF19" s="826"/>
      <c r="AG19" s="826"/>
      <c r="AH19" s="826"/>
      <c r="AI19" s="827"/>
      <c r="AJ19" s="826"/>
      <c r="AK19" s="826"/>
      <c r="AL19" s="826"/>
      <c r="AM19" s="827"/>
    </row>
    <row r="20" spans="1:52" ht="25" customHeight="1" x14ac:dyDescent="0.3">
      <c r="A20" s="14"/>
      <c r="B20" s="47"/>
      <c r="C20" s="11"/>
      <c r="D20" s="14"/>
      <c r="E20" s="14"/>
      <c r="F20" s="14"/>
      <c r="G20" s="14"/>
      <c r="H20" s="14"/>
      <c r="I20" s="14"/>
      <c r="J20" s="14"/>
      <c r="K20" s="14"/>
      <c r="L20" s="14"/>
      <c r="M20" s="1"/>
      <c r="N20" s="1"/>
      <c r="O20" s="1"/>
      <c r="P20" s="1"/>
      <c r="Q20" s="673" t="s">
        <v>132</v>
      </c>
      <c r="R20" s="674"/>
      <c r="S20" s="675"/>
      <c r="T20" s="821" t="s">
        <v>222</v>
      </c>
      <c r="U20" s="822"/>
      <c r="V20" s="823"/>
      <c r="W20" s="824"/>
      <c r="X20" s="824"/>
      <c r="Y20" s="824"/>
      <c r="Z20" s="825"/>
      <c r="AA20" s="815"/>
      <c r="AB20" s="816"/>
      <c r="AC20" s="816"/>
      <c r="AD20" s="816"/>
      <c r="AE20" s="817"/>
      <c r="AF20" s="818"/>
      <c r="AG20" s="818"/>
      <c r="AH20" s="818"/>
      <c r="AI20" s="819"/>
      <c r="AJ20" s="818"/>
      <c r="AK20" s="818"/>
      <c r="AL20" s="818"/>
      <c r="AM20" s="819"/>
    </row>
    <row r="21" spans="1:52" s="3" customFormat="1" ht="25" customHeight="1" thickBot="1" x14ac:dyDescent="0.35">
      <c r="L21" s="4"/>
      <c r="M21" s="4"/>
      <c r="N21" s="4"/>
      <c r="O21" s="4"/>
      <c r="P21" s="4"/>
      <c r="Q21" s="802" t="s">
        <v>133</v>
      </c>
      <c r="R21" s="803"/>
      <c r="S21" s="804"/>
      <c r="T21" s="805" t="s">
        <v>223</v>
      </c>
      <c r="U21" s="806"/>
      <c r="V21" s="807"/>
      <c r="W21" s="808"/>
      <c r="X21" s="808"/>
      <c r="Y21" s="808"/>
      <c r="Z21" s="809"/>
      <c r="AA21" s="810"/>
      <c r="AB21" s="811"/>
      <c r="AC21" s="811"/>
      <c r="AD21" s="811"/>
      <c r="AE21" s="812"/>
      <c r="AF21" s="813"/>
      <c r="AG21" s="813"/>
      <c r="AH21" s="813"/>
      <c r="AI21" s="814"/>
      <c r="AJ21" s="813"/>
      <c r="AK21" s="813"/>
      <c r="AL21" s="813"/>
      <c r="AM21" s="814"/>
      <c r="AN21" s="4"/>
      <c r="AO21" s="4"/>
      <c r="AP21" s="4"/>
      <c r="AQ21" s="4"/>
      <c r="AR21" s="4"/>
      <c r="AS21" s="4"/>
      <c r="AT21" s="4"/>
      <c r="AU21" s="4"/>
      <c r="AV21" s="4"/>
      <c r="AW21" s="4"/>
      <c r="AX21" s="4"/>
      <c r="AY21" s="4"/>
      <c r="AZ21" s="4"/>
    </row>
    <row r="22" spans="1:52" s="3" customFormat="1" ht="25" customHeight="1" x14ac:dyDescent="0.3">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row>
    <row r="23" spans="1:52" s="3" customFormat="1" ht="25" customHeight="1" x14ac:dyDescent="0.3">
      <c r="E23" s="820" t="s">
        <v>208</v>
      </c>
      <c r="F23" s="820"/>
      <c r="G23" s="820"/>
      <c r="H23" s="820"/>
      <c r="I23" s="820"/>
      <c r="J23" s="820"/>
      <c r="K23" s="820"/>
      <c r="L23" s="820"/>
      <c r="M23" s="820"/>
      <c r="N23" s="820"/>
      <c r="O23" s="820"/>
      <c r="P23" s="820"/>
      <c r="Q23" s="820"/>
      <c r="R23" s="820"/>
      <c r="S23" s="820"/>
      <c r="T23" s="820"/>
      <c r="U23" s="820"/>
      <c r="V23" s="820"/>
      <c r="W23" s="820"/>
      <c r="X23" s="820"/>
      <c r="Y23" s="820"/>
      <c r="Z23" s="820"/>
      <c r="AA23" s="4"/>
      <c r="AB23" s="4"/>
      <c r="AC23" s="820" t="s">
        <v>209</v>
      </c>
      <c r="AD23" s="820"/>
      <c r="AE23" s="820"/>
      <c r="AF23" s="820"/>
      <c r="AG23" s="820"/>
      <c r="AH23" s="820"/>
      <c r="AI23" s="820"/>
      <c r="AJ23" s="820"/>
      <c r="AK23" s="820"/>
      <c r="AL23" s="820"/>
      <c r="AM23" s="820"/>
      <c r="AN23" s="820"/>
      <c r="AO23" s="820"/>
      <c r="AP23" s="820"/>
      <c r="AQ23" s="820"/>
      <c r="AR23" s="820"/>
      <c r="AS23" s="820"/>
      <c r="AT23" s="820"/>
      <c r="AU23" s="820"/>
      <c r="AV23" s="820"/>
      <c r="AW23" s="820"/>
      <c r="AX23" s="62"/>
      <c r="AY23" s="4"/>
      <c r="AZ23" s="4"/>
    </row>
    <row r="24" spans="1:52" s="3" customFormat="1" ht="25" customHeight="1" x14ac:dyDescent="0.3">
      <c r="E24" s="820"/>
      <c r="F24" s="820"/>
      <c r="G24" s="820"/>
      <c r="H24" s="820"/>
      <c r="I24" s="820"/>
      <c r="J24" s="820"/>
      <c r="K24" s="820"/>
      <c r="L24" s="820"/>
      <c r="M24" s="820"/>
      <c r="N24" s="820"/>
      <c r="O24" s="820"/>
      <c r="P24" s="820"/>
      <c r="Q24" s="820"/>
      <c r="R24" s="820"/>
      <c r="S24" s="820"/>
      <c r="T24" s="820"/>
      <c r="U24" s="820"/>
      <c r="V24" s="820"/>
      <c r="W24" s="820"/>
      <c r="X24" s="820"/>
      <c r="Y24" s="820"/>
      <c r="Z24" s="820"/>
      <c r="AA24" s="4"/>
      <c r="AB24" s="4"/>
      <c r="AC24" s="820"/>
      <c r="AD24" s="820"/>
      <c r="AE24" s="820"/>
      <c r="AF24" s="820"/>
      <c r="AG24" s="820"/>
      <c r="AH24" s="820"/>
      <c r="AI24" s="820"/>
      <c r="AJ24" s="820"/>
      <c r="AK24" s="820"/>
      <c r="AL24" s="820"/>
      <c r="AM24" s="820"/>
      <c r="AN24" s="820"/>
      <c r="AO24" s="820"/>
      <c r="AP24" s="820"/>
      <c r="AQ24" s="820"/>
      <c r="AR24" s="820"/>
      <c r="AS24" s="820"/>
      <c r="AT24" s="820"/>
      <c r="AU24" s="820"/>
      <c r="AV24" s="820"/>
      <c r="AW24" s="820"/>
      <c r="AX24" s="62"/>
      <c r="AY24" s="4"/>
      <c r="AZ24" s="4"/>
    </row>
    <row r="25" spans="1:52" s="3" customFormat="1" ht="25" customHeight="1" x14ac:dyDescent="0.3">
      <c r="E25" s="820"/>
      <c r="F25" s="820"/>
      <c r="G25" s="820"/>
      <c r="H25" s="820"/>
      <c r="I25" s="820"/>
      <c r="J25" s="820"/>
      <c r="K25" s="820"/>
      <c r="L25" s="820"/>
      <c r="M25" s="820"/>
      <c r="N25" s="820"/>
      <c r="O25" s="820"/>
      <c r="P25" s="820"/>
      <c r="Q25" s="820"/>
      <c r="R25" s="820"/>
      <c r="S25" s="820"/>
      <c r="T25" s="820"/>
      <c r="U25" s="820"/>
      <c r="V25" s="820"/>
      <c r="W25" s="820"/>
      <c r="X25" s="820"/>
      <c r="Y25" s="820"/>
      <c r="Z25" s="820"/>
      <c r="AA25" s="4"/>
      <c r="AB25" s="4"/>
      <c r="AC25" s="820"/>
      <c r="AD25" s="820"/>
      <c r="AE25" s="820"/>
      <c r="AF25" s="820"/>
      <c r="AG25" s="820"/>
      <c r="AH25" s="820"/>
      <c r="AI25" s="820"/>
      <c r="AJ25" s="820"/>
      <c r="AK25" s="820"/>
      <c r="AL25" s="820"/>
      <c r="AM25" s="820"/>
      <c r="AN25" s="820"/>
      <c r="AO25" s="820"/>
      <c r="AP25" s="820"/>
      <c r="AQ25" s="820"/>
      <c r="AR25" s="820"/>
      <c r="AS25" s="820"/>
      <c r="AT25" s="820"/>
      <c r="AU25" s="820"/>
      <c r="AV25" s="820"/>
      <c r="AW25" s="820"/>
      <c r="AX25" s="62"/>
      <c r="AY25" s="4"/>
      <c r="AZ25" s="4"/>
    </row>
    <row r="26" spans="1:52" s="3" customFormat="1" ht="25" customHeight="1" x14ac:dyDescent="0.3">
      <c r="E26" s="820"/>
      <c r="F26" s="820"/>
      <c r="G26" s="820"/>
      <c r="H26" s="820"/>
      <c r="I26" s="820"/>
      <c r="J26" s="820"/>
      <c r="K26" s="820"/>
      <c r="L26" s="820"/>
      <c r="M26" s="820"/>
      <c r="N26" s="820"/>
      <c r="O26" s="820"/>
      <c r="P26" s="820"/>
      <c r="Q26" s="820"/>
      <c r="R26" s="820"/>
      <c r="S26" s="820"/>
      <c r="T26" s="820"/>
      <c r="U26" s="820"/>
      <c r="V26" s="820"/>
      <c r="W26" s="820"/>
      <c r="X26" s="820"/>
      <c r="Y26" s="820"/>
      <c r="Z26" s="820"/>
      <c r="AA26" s="4"/>
      <c r="AB26" s="4"/>
      <c r="AC26" s="820"/>
      <c r="AD26" s="820"/>
      <c r="AE26" s="820"/>
      <c r="AF26" s="820"/>
      <c r="AG26" s="820"/>
      <c r="AH26" s="820"/>
      <c r="AI26" s="820"/>
      <c r="AJ26" s="820"/>
      <c r="AK26" s="820"/>
      <c r="AL26" s="820"/>
      <c r="AM26" s="820"/>
      <c r="AN26" s="820"/>
      <c r="AO26" s="820"/>
      <c r="AP26" s="820"/>
      <c r="AQ26" s="820"/>
      <c r="AR26" s="820"/>
      <c r="AS26" s="820"/>
      <c r="AT26" s="820"/>
      <c r="AU26" s="820"/>
      <c r="AV26" s="820"/>
      <c r="AW26" s="820"/>
      <c r="AX26" s="62"/>
      <c r="AY26" s="4"/>
      <c r="AZ26" s="4"/>
    </row>
    <row r="27" spans="1:52" s="3" customFormat="1" ht="25" customHeight="1" x14ac:dyDescent="0.3">
      <c r="E27" s="820"/>
      <c r="F27" s="820"/>
      <c r="G27" s="820"/>
      <c r="H27" s="820"/>
      <c r="I27" s="820"/>
      <c r="J27" s="820"/>
      <c r="K27" s="820"/>
      <c r="L27" s="820"/>
      <c r="M27" s="820"/>
      <c r="N27" s="820"/>
      <c r="O27" s="820"/>
      <c r="P27" s="820"/>
      <c r="Q27" s="820"/>
      <c r="R27" s="820"/>
      <c r="S27" s="820"/>
      <c r="T27" s="820"/>
      <c r="U27" s="820"/>
      <c r="V27" s="820"/>
      <c r="W27" s="820"/>
      <c r="X27" s="820"/>
      <c r="Y27" s="820"/>
      <c r="Z27" s="820"/>
      <c r="AA27" s="4"/>
      <c r="AB27" s="4"/>
      <c r="AC27" s="820"/>
      <c r="AD27" s="820"/>
      <c r="AE27" s="820"/>
      <c r="AF27" s="820"/>
      <c r="AG27" s="820"/>
      <c r="AH27" s="820"/>
      <c r="AI27" s="820"/>
      <c r="AJ27" s="820"/>
      <c r="AK27" s="820"/>
      <c r="AL27" s="820"/>
      <c r="AM27" s="820"/>
      <c r="AN27" s="820"/>
      <c r="AO27" s="820"/>
      <c r="AP27" s="820"/>
      <c r="AQ27" s="820"/>
      <c r="AR27" s="820"/>
      <c r="AS27" s="820"/>
      <c r="AT27" s="820"/>
      <c r="AU27" s="820"/>
      <c r="AV27" s="820"/>
      <c r="AW27" s="820"/>
      <c r="AX27" s="62"/>
      <c r="AY27" s="4"/>
      <c r="AZ27" s="4"/>
    </row>
    <row r="28" spans="1:52" s="3" customFormat="1" ht="25" customHeight="1" x14ac:dyDescent="0.3">
      <c r="E28" s="820"/>
      <c r="F28" s="820"/>
      <c r="G28" s="820"/>
      <c r="H28" s="820"/>
      <c r="I28" s="820"/>
      <c r="J28" s="820"/>
      <c r="K28" s="820"/>
      <c r="L28" s="820"/>
      <c r="M28" s="820"/>
      <c r="N28" s="820"/>
      <c r="O28" s="820"/>
      <c r="P28" s="820"/>
      <c r="Q28" s="820"/>
      <c r="R28" s="820"/>
      <c r="S28" s="820"/>
      <c r="T28" s="820"/>
      <c r="U28" s="820"/>
      <c r="V28" s="820"/>
      <c r="W28" s="820"/>
      <c r="X28" s="820"/>
      <c r="Y28" s="820"/>
      <c r="Z28" s="820"/>
      <c r="AA28" s="4"/>
      <c r="AB28" s="4"/>
      <c r="AC28" s="820"/>
      <c r="AD28" s="820"/>
      <c r="AE28" s="820"/>
      <c r="AF28" s="820"/>
      <c r="AG28" s="820"/>
      <c r="AH28" s="820"/>
      <c r="AI28" s="820"/>
      <c r="AJ28" s="820"/>
      <c r="AK28" s="820"/>
      <c r="AL28" s="820"/>
      <c r="AM28" s="820"/>
      <c r="AN28" s="820"/>
      <c r="AO28" s="820"/>
      <c r="AP28" s="820"/>
      <c r="AQ28" s="820"/>
      <c r="AR28" s="820"/>
      <c r="AS28" s="820"/>
      <c r="AT28" s="820"/>
      <c r="AU28" s="820"/>
      <c r="AV28" s="820"/>
      <c r="AW28" s="820"/>
      <c r="AX28" s="62"/>
      <c r="AY28" s="4"/>
      <c r="AZ28" s="4"/>
    </row>
    <row r="29" spans="1:52" s="3" customFormat="1" ht="25" customHeight="1" x14ac:dyDescent="0.3">
      <c r="E29" s="820"/>
      <c r="F29" s="820"/>
      <c r="G29" s="820"/>
      <c r="H29" s="820"/>
      <c r="I29" s="820"/>
      <c r="J29" s="820"/>
      <c r="K29" s="820"/>
      <c r="L29" s="820"/>
      <c r="M29" s="820"/>
      <c r="N29" s="820"/>
      <c r="O29" s="820"/>
      <c r="P29" s="820"/>
      <c r="Q29" s="820"/>
      <c r="R29" s="820"/>
      <c r="S29" s="820"/>
      <c r="T29" s="820"/>
      <c r="U29" s="820"/>
      <c r="V29" s="820"/>
      <c r="W29" s="820"/>
      <c r="X29" s="820"/>
      <c r="Y29" s="820"/>
      <c r="Z29" s="820"/>
      <c r="AA29" s="4"/>
      <c r="AB29" s="4"/>
      <c r="AC29" s="820"/>
      <c r="AD29" s="820"/>
      <c r="AE29" s="820"/>
      <c r="AF29" s="820"/>
      <c r="AG29" s="820"/>
      <c r="AH29" s="820"/>
      <c r="AI29" s="820"/>
      <c r="AJ29" s="820"/>
      <c r="AK29" s="820"/>
      <c r="AL29" s="820"/>
      <c r="AM29" s="820"/>
      <c r="AN29" s="820"/>
      <c r="AO29" s="820"/>
      <c r="AP29" s="820"/>
      <c r="AQ29" s="820"/>
      <c r="AR29" s="820"/>
      <c r="AS29" s="820"/>
      <c r="AT29" s="820"/>
      <c r="AU29" s="820"/>
      <c r="AV29" s="820"/>
      <c r="AW29" s="820"/>
      <c r="AX29" s="62"/>
      <c r="AY29" s="4"/>
      <c r="AZ29" s="4"/>
    </row>
    <row r="30" spans="1:52" s="3" customFormat="1" ht="25" customHeight="1" x14ac:dyDescent="0.3">
      <c r="E30" s="820"/>
      <c r="F30" s="820"/>
      <c r="G30" s="820"/>
      <c r="H30" s="820"/>
      <c r="I30" s="820"/>
      <c r="J30" s="820"/>
      <c r="K30" s="820"/>
      <c r="L30" s="820"/>
      <c r="M30" s="820"/>
      <c r="N30" s="820"/>
      <c r="O30" s="820"/>
      <c r="P30" s="820"/>
      <c r="Q30" s="820"/>
      <c r="R30" s="820"/>
      <c r="S30" s="820"/>
      <c r="T30" s="820"/>
      <c r="U30" s="820"/>
      <c r="V30" s="820"/>
      <c r="W30" s="820"/>
      <c r="X30" s="820"/>
      <c r="Y30" s="820"/>
      <c r="Z30" s="820"/>
      <c r="AA30" s="4"/>
      <c r="AB30" s="4"/>
      <c r="AC30" s="820"/>
      <c r="AD30" s="820"/>
      <c r="AE30" s="820"/>
      <c r="AF30" s="820"/>
      <c r="AG30" s="820"/>
      <c r="AH30" s="820"/>
      <c r="AI30" s="820"/>
      <c r="AJ30" s="820"/>
      <c r="AK30" s="820"/>
      <c r="AL30" s="820"/>
      <c r="AM30" s="820"/>
      <c r="AN30" s="820"/>
      <c r="AO30" s="820"/>
      <c r="AP30" s="820"/>
      <c r="AQ30" s="820"/>
      <c r="AR30" s="820"/>
      <c r="AS30" s="820"/>
      <c r="AT30" s="820"/>
      <c r="AU30" s="820"/>
      <c r="AV30" s="820"/>
      <c r="AW30" s="820"/>
      <c r="AX30" s="62"/>
      <c r="AY30" s="4"/>
      <c r="AZ30" s="4"/>
    </row>
    <row r="31" spans="1:52" s="3" customFormat="1" ht="25" customHeight="1" x14ac:dyDescent="0.3">
      <c r="E31" s="820"/>
      <c r="F31" s="820"/>
      <c r="G31" s="820"/>
      <c r="H31" s="820"/>
      <c r="I31" s="820"/>
      <c r="J31" s="820"/>
      <c r="K31" s="820"/>
      <c r="L31" s="820"/>
      <c r="M31" s="820"/>
      <c r="N31" s="820"/>
      <c r="O31" s="820"/>
      <c r="P31" s="820"/>
      <c r="Q31" s="820"/>
      <c r="R31" s="820"/>
      <c r="S31" s="820"/>
      <c r="T31" s="820"/>
      <c r="U31" s="820"/>
      <c r="V31" s="820"/>
      <c r="W31" s="820"/>
      <c r="X31" s="820"/>
      <c r="Y31" s="820"/>
      <c r="Z31" s="820"/>
      <c r="AA31" s="4"/>
      <c r="AB31" s="4"/>
      <c r="AC31" s="820"/>
      <c r="AD31" s="820"/>
      <c r="AE31" s="820"/>
      <c r="AF31" s="820"/>
      <c r="AG31" s="820"/>
      <c r="AH31" s="820"/>
      <c r="AI31" s="820"/>
      <c r="AJ31" s="820"/>
      <c r="AK31" s="820"/>
      <c r="AL31" s="820"/>
      <c r="AM31" s="820"/>
      <c r="AN31" s="820"/>
      <c r="AO31" s="820"/>
      <c r="AP31" s="820"/>
      <c r="AQ31" s="820"/>
      <c r="AR31" s="820"/>
      <c r="AS31" s="820"/>
      <c r="AT31" s="820"/>
      <c r="AU31" s="820"/>
      <c r="AV31" s="820"/>
      <c r="AW31" s="820"/>
      <c r="AX31" s="62"/>
      <c r="AY31" s="4"/>
      <c r="AZ31" s="4"/>
    </row>
    <row r="32" spans="1:52" s="3" customFormat="1" ht="25" customHeight="1" x14ac:dyDescent="0.3">
      <c r="E32" s="820"/>
      <c r="F32" s="820"/>
      <c r="G32" s="820"/>
      <c r="H32" s="820"/>
      <c r="I32" s="820"/>
      <c r="J32" s="820"/>
      <c r="K32" s="820"/>
      <c r="L32" s="820"/>
      <c r="M32" s="820"/>
      <c r="N32" s="820"/>
      <c r="O32" s="820"/>
      <c r="P32" s="820"/>
      <c r="Q32" s="820"/>
      <c r="R32" s="820"/>
      <c r="S32" s="820"/>
      <c r="T32" s="820"/>
      <c r="U32" s="820"/>
      <c r="V32" s="820"/>
      <c r="W32" s="820"/>
      <c r="X32" s="820"/>
      <c r="Y32" s="820"/>
      <c r="Z32" s="820"/>
      <c r="AA32" s="4"/>
      <c r="AB32" s="4"/>
      <c r="AC32" s="820"/>
      <c r="AD32" s="820"/>
      <c r="AE32" s="820"/>
      <c r="AF32" s="820"/>
      <c r="AG32" s="820"/>
      <c r="AH32" s="820"/>
      <c r="AI32" s="820"/>
      <c r="AJ32" s="820"/>
      <c r="AK32" s="820"/>
      <c r="AL32" s="820"/>
      <c r="AM32" s="820"/>
      <c r="AN32" s="820"/>
      <c r="AO32" s="820"/>
      <c r="AP32" s="820"/>
      <c r="AQ32" s="820"/>
      <c r="AR32" s="820"/>
      <c r="AS32" s="820"/>
      <c r="AT32" s="820"/>
      <c r="AU32" s="820"/>
      <c r="AV32" s="820"/>
      <c r="AW32" s="820"/>
      <c r="AX32" s="62"/>
      <c r="AY32" s="4"/>
      <c r="AZ32" s="4"/>
    </row>
    <row r="33" spans="1:52" s="3" customFormat="1" ht="25" customHeight="1" x14ac:dyDescent="0.3">
      <c r="E33" s="820"/>
      <c r="F33" s="820"/>
      <c r="G33" s="820"/>
      <c r="H33" s="820"/>
      <c r="I33" s="820"/>
      <c r="J33" s="820"/>
      <c r="K33" s="820"/>
      <c r="L33" s="820"/>
      <c r="M33" s="820"/>
      <c r="N33" s="820"/>
      <c r="O33" s="820"/>
      <c r="P33" s="820"/>
      <c r="Q33" s="820"/>
      <c r="R33" s="820"/>
      <c r="S33" s="820"/>
      <c r="T33" s="820"/>
      <c r="U33" s="820"/>
      <c r="V33" s="820"/>
      <c r="W33" s="820"/>
      <c r="X33" s="820"/>
      <c r="Y33" s="820"/>
      <c r="Z33" s="820"/>
      <c r="AA33" s="4"/>
      <c r="AB33" s="4"/>
      <c r="AC33" s="820"/>
      <c r="AD33" s="820"/>
      <c r="AE33" s="820"/>
      <c r="AF33" s="820"/>
      <c r="AG33" s="820"/>
      <c r="AH33" s="820"/>
      <c r="AI33" s="820"/>
      <c r="AJ33" s="820"/>
      <c r="AK33" s="820"/>
      <c r="AL33" s="820"/>
      <c r="AM33" s="820"/>
      <c r="AN33" s="820"/>
      <c r="AO33" s="820"/>
      <c r="AP33" s="820"/>
      <c r="AQ33" s="820"/>
      <c r="AR33" s="820"/>
      <c r="AS33" s="820"/>
      <c r="AT33" s="820"/>
      <c r="AU33" s="820"/>
      <c r="AV33" s="820"/>
      <c r="AW33" s="820"/>
      <c r="AX33" s="62"/>
      <c r="AY33" s="4"/>
      <c r="AZ33" s="4"/>
    </row>
    <row r="34" spans="1:52" s="3" customFormat="1" ht="25" customHeight="1" x14ac:dyDescent="0.3">
      <c r="E34" s="820"/>
      <c r="F34" s="820"/>
      <c r="G34" s="820"/>
      <c r="H34" s="820"/>
      <c r="I34" s="820"/>
      <c r="J34" s="820"/>
      <c r="K34" s="820"/>
      <c r="L34" s="820"/>
      <c r="M34" s="820"/>
      <c r="N34" s="820"/>
      <c r="O34" s="820"/>
      <c r="P34" s="820"/>
      <c r="Q34" s="820"/>
      <c r="R34" s="820"/>
      <c r="S34" s="820"/>
      <c r="T34" s="820"/>
      <c r="U34" s="820"/>
      <c r="V34" s="820"/>
      <c r="W34" s="820"/>
      <c r="X34" s="820"/>
      <c r="Y34" s="820"/>
      <c r="Z34" s="820"/>
      <c r="AA34" s="4"/>
      <c r="AB34" s="4"/>
      <c r="AC34" s="820"/>
      <c r="AD34" s="820"/>
      <c r="AE34" s="820"/>
      <c r="AF34" s="820"/>
      <c r="AG34" s="820"/>
      <c r="AH34" s="820"/>
      <c r="AI34" s="820"/>
      <c r="AJ34" s="820"/>
      <c r="AK34" s="820"/>
      <c r="AL34" s="820"/>
      <c r="AM34" s="820"/>
      <c r="AN34" s="820"/>
      <c r="AO34" s="820"/>
      <c r="AP34" s="820"/>
      <c r="AQ34" s="820"/>
      <c r="AR34" s="820"/>
      <c r="AS34" s="820"/>
      <c r="AT34" s="820"/>
      <c r="AU34" s="820"/>
      <c r="AV34" s="820"/>
      <c r="AW34" s="820"/>
      <c r="AX34" s="62"/>
      <c r="AY34" s="4"/>
      <c r="AZ34" s="4"/>
    </row>
    <row r="35" spans="1:52" s="3" customFormat="1" ht="25" customHeight="1" x14ac:dyDescent="0.3">
      <c r="E35" s="820"/>
      <c r="F35" s="820"/>
      <c r="G35" s="820"/>
      <c r="H35" s="820"/>
      <c r="I35" s="820"/>
      <c r="J35" s="820"/>
      <c r="K35" s="820"/>
      <c r="L35" s="820"/>
      <c r="M35" s="820"/>
      <c r="N35" s="820"/>
      <c r="O35" s="820"/>
      <c r="P35" s="820"/>
      <c r="Q35" s="820"/>
      <c r="R35" s="820"/>
      <c r="S35" s="820"/>
      <c r="T35" s="820"/>
      <c r="U35" s="820"/>
      <c r="V35" s="820"/>
      <c r="W35" s="820"/>
      <c r="X35" s="820"/>
      <c r="Y35" s="820"/>
      <c r="Z35" s="820"/>
      <c r="AA35" s="4"/>
      <c r="AB35" s="4"/>
      <c r="AC35" s="820"/>
      <c r="AD35" s="820"/>
      <c r="AE35" s="820"/>
      <c r="AF35" s="820"/>
      <c r="AG35" s="820"/>
      <c r="AH35" s="820"/>
      <c r="AI35" s="820"/>
      <c r="AJ35" s="820"/>
      <c r="AK35" s="820"/>
      <c r="AL35" s="820"/>
      <c r="AM35" s="820"/>
      <c r="AN35" s="820"/>
      <c r="AO35" s="820"/>
      <c r="AP35" s="820"/>
      <c r="AQ35" s="820"/>
      <c r="AR35" s="820"/>
      <c r="AS35" s="820"/>
      <c r="AT35" s="820"/>
      <c r="AU35" s="820"/>
      <c r="AV35" s="820"/>
      <c r="AW35" s="820"/>
      <c r="AX35" s="62"/>
      <c r="AY35" s="4"/>
      <c r="AZ35" s="4"/>
    </row>
    <row r="36" spans="1:52" s="3" customFormat="1" ht="25" customHeight="1" x14ac:dyDescent="0.3">
      <c r="A36" s="4"/>
      <c r="B36" s="4"/>
      <c r="C36" s="4"/>
      <c r="D36" s="4"/>
      <c r="E36" s="820"/>
      <c r="F36" s="820"/>
      <c r="G36" s="820"/>
      <c r="H36" s="820"/>
      <c r="I36" s="820"/>
      <c r="J36" s="820"/>
      <c r="K36" s="820"/>
      <c r="L36" s="820"/>
      <c r="M36" s="820"/>
      <c r="N36" s="820"/>
      <c r="O36" s="820"/>
      <c r="P36" s="820"/>
      <c r="Q36" s="820"/>
      <c r="R36" s="820"/>
      <c r="S36" s="820"/>
      <c r="T36" s="820"/>
      <c r="U36" s="820"/>
      <c r="V36" s="820"/>
      <c r="W36" s="820"/>
      <c r="X36" s="820"/>
      <c r="Y36" s="820"/>
      <c r="Z36" s="820"/>
      <c r="AA36" s="4"/>
      <c r="AB36" s="4"/>
      <c r="AC36" s="62"/>
      <c r="AD36" s="62"/>
      <c r="AE36" s="62"/>
      <c r="AF36" s="62"/>
      <c r="AG36" s="62"/>
      <c r="AH36" s="62"/>
      <c r="AI36" s="62"/>
      <c r="AJ36" s="62"/>
      <c r="AK36" s="62"/>
      <c r="AL36" s="62"/>
      <c r="AM36" s="62"/>
      <c r="AN36" s="62"/>
      <c r="AO36" s="62"/>
      <c r="AP36" s="62"/>
      <c r="AQ36" s="62"/>
      <c r="AR36" s="62"/>
      <c r="AS36" s="62"/>
      <c r="AT36" s="62"/>
      <c r="AU36" s="62"/>
      <c r="AV36" s="62"/>
      <c r="AW36" s="62"/>
      <c r="AX36" s="62"/>
      <c r="AY36" s="4"/>
      <c r="AZ36" s="4"/>
    </row>
    <row r="37" spans="1:52" s="3" customFormat="1" ht="25" customHeight="1" x14ac:dyDescent="0.3">
      <c r="A37" s="4"/>
      <c r="B37" s="4"/>
      <c r="C37" s="4"/>
      <c r="D37" s="4"/>
      <c r="E37" s="820"/>
      <c r="F37" s="820"/>
      <c r="G37" s="820"/>
      <c r="H37" s="820"/>
      <c r="I37" s="820"/>
      <c r="J37" s="820"/>
      <c r="K37" s="820"/>
      <c r="L37" s="820"/>
      <c r="M37" s="820"/>
      <c r="N37" s="820"/>
      <c r="O37" s="820"/>
      <c r="P37" s="820"/>
      <c r="Q37" s="820"/>
      <c r="R37" s="820"/>
      <c r="S37" s="820"/>
      <c r="T37" s="820"/>
      <c r="U37" s="820"/>
      <c r="V37" s="820"/>
      <c r="W37" s="820"/>
      <c r="X37" s="820"/>
      <c r="Y37" s="820"/>
      <c r="Z37" s="820"/>
      <c r="AA37" s="4"/>
      <c r="AB37" s="4"/>
      <c r="AC37" s="62"/>
      <c r="AD37" s="62"/>
      <c r="AE37" s="62"/>
      <c r="AF37" s="62"/>
      <c r="AG37" s="62"/>
      <c r="AH37" s="62"/>
      <c r="AI37" s="62"/>
      <c r="AJ37" s="62"/>
      <c r="AK37" s="62"/>
      <c r="AL37" s="62"/>
      <c r="AM37" s="62"/>
      <c r="AN37" s="62"/>
      <c r="AO37" s="62"/>
      <c r="AP37" s="62"/>
      <c r="AQ37" s="62"/>
      <c r="AR37" s="62"/>
      <c r="AS37" s="62"/>
      <c r="AT37" s="62"/>
      <c r="AU37" s="62"/>
      <c r="AV37" s="62"/>
      <c r="AW37" s="62"/>
      <c r="AX37" s="62"/>
      <c r="AY37" s="4"/>
      <c r="AZ37" s="4"/>
    </row>
    <row r="38" spans="1:52" s="3" customFormat="1" ht="25" customHeight="1" x14ac:dyDescent="0.3">
      <c r="A38" s="4"/>
      <c r="B38" s="4"/>
      <c r="C38" s="4"/>
      <c r="D38" s="4"/>
      <c r="E38" s="820"/>
      <c r="F38" s="820"/>
      <c r="G38" s="820"/>
      <c r="H38" s="820"/>
      <c r="I38" s="820"/>
      <c r="J38" s="820"/>
      <c r="K38" s="820"/>
      <c r="L38" s="820"/>
      <c r="M38" s="820"/>
      <c r="N38" s="820"/>
      <c r="O38" s="820"/>
      <c r="P38" s="820"/>
      <c r="Q38" s="820"/>
      <c r="R38" s="820"/>
      <c r="S38" s="820"/>
      <c r="T38" s="820"/>
      <c r="U38" s="820"/>
      <c r="V38" s="820"/>
      <c r="W38" s="820"/>
      <c r="X38" s="820"/>
      <c r="Y38" s="820"/>
      <c r="Z38" s="820"/>
      <c r="AA38" s="4"/>
      <c r="AB38" s="4"/>
      <c r="AC38" s="62"/>
      <c r="AD38" s="62"/>
      <c r="AE38" s="62"/>
      <c r="AF38" s="62"/>
      <c r="AG38" s="62"/>
      <c r="AH38" s="62"/>
      <c r="AI38" s="62"/>
      <c r="AJ38" s="62"/>
      <c r="AK38" s="62"/>
      <c r="AL38" s="62"/>
      <c r="AM38" s="62"/>
      <c r="AN38" s="62"/>
      <c r="AO38" s="62"/>
      <c r="AP38" s="62"/>
      <c r="AQ38" s="62"/>
      <c r="AR38" s="62"/>
      <c r="AS38" s="62"/>
      <c r="AT38" s="62"/>
      <c r="AU38" s="62"/>
      <c r="AV38" s="62"/>
      <c r="AW38" s="62"/>
      <c r="AX38" s="62"/>
      <c r="AY38" s="4"/>
      <c r="AZ38" s="4"/>
    </row>
    <row r="39" spans="1:52" s="3" customFormat="1" ht="25" customHeight="1" x14ac:dyDescent="0.3">
      <c r="A39" s="4"/>
      <c r="B39" s="4"/>
      <c r="C39" s="4"/>
      <c r="D39" s="4"/>
      <c r="E39" s="820"/>
      <c r="F39" s="820"/>
      <c r="G39" s="820"/>
      <c r="H39" s="820"/>
      <c r="I39" s="820"/>
      <c r="J39" s="820"/>
      <c r="K39" s="820"/>
      <c r="L39" s="820"/>
      <c r="M39" s="820"/>
      <c r="N39" s="820"/>
      <c r="O39" s="820"/>
      <c r="P39" s="820"/>
      <c r="Q39" s="820"/>
      <c r="R39" s="820"/>
      <c r="S39" s="820"/>
      <c r="T39" s="820"/>
      <c r="U39" s="820"/>
      <c r="V39" s="820"/>
      <c r="W39" s="820"/>
      <c r="X39" s="820"/>
      <c r="Y39" s="820"/>
      <c r="Z39" s="820"/>
      <c r="AA39" s="4"/>
      <c r="AB39" s="4"/>
      <c r="AC39" s="62"/>
      <c r="AD39" s="62"/>
      <c r="AE39" s="62"/>
      <c r="AF39" s="62"/>
      <c r="AG39" s="62"/>
      <c r="AH39" s="62"/>
      <c r="AI39" s="62"/>
      <c r="AJ39" s="62"/>
      <c r="AK39" s="62"/>
      <c r="AL39" s="62"/>
      <c r="AM39" s="62"/>
      <c r="AN39" s="62"/>
      <c r="AO39" s="62"/>
      <c r="AP39" s="62"/>
      <c r="AQ39" s="62"/>
      <c r="AR39" s="62"/>
      <c r="AS39" s="62"/>
      <c r="AT39" s="62"/>
      <c r="AU39" s="62"/>
      <c r="AV39" s="62"/>
      <c r="AW39" s="62"/>
      <c r="AX39" s="62"/>
      <c r="AY39" s="4"/>
      <c r="AZ39" s="4"/>
    </row>
    <row r="40" spans="1:52" s="3" customFormat="1" ht="25" customHeight="1" x14ac:dyDescent="0.3">
      <c r="A40" s="4"/>
      <c r="B40" s="4"/>
      <c r="C40" s="4"/>
      <c r="D40" s="4"/>
      <c r="E40" s="820"/>
      <c r="F40" s="820"/>
      <c r="G40" s="820"/>
      <c r="H40" s="820"/>
      <c r="I40" s="820"/>
      <c r="J40" s="820"/>
      <c r="K40" s="820"/>
      <c r="L40" s="820"/>
      <c r="M40" s="820"/>
      <c r="N40" s="820"/>
      <c r="O40" s="820"/>
      <c r="P40" s="820"/>
      <c r="Q40" s="820"/>
      <c r="R40" s="820"/>
      <c r="S40" s="820"/>
      <c r="T40" s="820"/>
      <c r="U40" s="820"/>
      <c r="V40" s="820"/>
      <c r="W40" s="820"/>
      <c r="X40" s="820"/>
      <c r="Y40" s="820"/>
      <c r="Z40" s="820"/>
      <c r="AA40" s="4"/>
      <c r="AB40" s="4"/>
      <c r="AC40" s="62"/>
      <c r="AD40" s="62"/>
      <c r="AE40" s="62"/>
      <c r="AF40" s="62"/>
      <c r="AG40" s="62"/>
      <c r="AH40" s="62"/>
      <c r="AI40" s="62"/>
      <c r="AJ40" s="62"/>
      <c r="AK40" s="62"/>
      <c r="AL40" s="62"/>
      <c r="AM40" s="62"/>
      <c r="AN40" s="62"/>
      <c r="AO40" s="62"/>
      <c r="AP40" s="62"/>
      <c r="AQ40" s="62"/>
      <c r="AR40" s="62"/>
      <c r="AS40" s="62"/>
      <c r="AT40" s="62"/>
      <c r="AU40" s="62"/>
      <c r="AV40" s="62"/>
      <c r="AW40" s="62"/>
      <c r="AX40" s="62"/>
      <c r="AY40" s="4"/>
      <c r="AZ40" s="4"/>
    </row>
    <row r="41" spans="1:52" s="3" customFormat="1" ht="25" customHeight="1" x14ac:dyDescent="0.3">
      <c r="A41" s="4"/>
      <c r="B41" s="4"/>
      <c r="C41" s="4"/>
      <c r="D41" s="4"/>
      <c r="E41" s="820"/>
      <c r="F41" s="820"/>
      <c r="G41" s="820"/>
      <c r="H41" s="820"/>
      <c r="I41" s="820"/>
      <c r="J41" s="820"/>
      <c r="K41" s="820"/>
      <c r="L41" s="820"/>
      <c r="M41" s="820"/>
      <c r="N41" s="820"/>
      <c r="O41" s="820"/>
      <c r="P41" s="820"/>
      <c r="Q41" s="820"/>
      <c r="R41" s="820"/>
      <c r="S41" s="820"/>
      <c r="T41" s="820"/>
      <c r="U41" s="820"/>
      <c r="V41" s="820"/>
      <c r="W41" s="820"/>
      <c r="X41" s="820"/>
      <c r="Y41" s="820"/>
      <c r="Z41" s="820"/>
      <c r="AA41" s="4"/>
      <c r="AB41" s="4"/>
      <c r="AC41" s="62"/>
      <c r="AD41" s="62"/>
      <c r="AE41" s="62"/>
      <c r="AF41" s="62"/>
      <c r="AG41" s="62"/>
      <c r="AH41" s="62"/>
      <c r="AI41" s="62"/>
      <c r="AJ41" s="62"/>
      <c r="AK41" s="62"/>
      <c r="AL41" s="62"/>
      <c r="AM41" s="62"/>
      <c r="AN41" s="62"/>
      <c r="AO41" s="62"/>
      <c r="AP41" s="62"/>
      <c r="AQ41" s="62"/>
      <c r="AR41" s="62"/>
      <c r="AS41" s="62"/>
      <c r="AT41" s="62"/>
      <c r="AU41" s="62"/>
      <c r="AV41" s="62"/>
      <c r="AW41" s="62"/>
      <c r="AX41" s="62"/>
      <c r="AY41" s="4"/>
      <c r="AZ41" s="4"/>
    </row>
    <row r="42" spans="1:52" s="3" customFormat="1" ht="25" customHeight="1" x14ac:dyDescent="0.3">
      <c r="A42" s="4"/>
      <c r="B42" s="4"/>
      <c r="C42" s="4"/>
      <c r="D42" s="4"/>
      <c r="E42" s="820"/>
      <c r="F42" s="820"/>
      <c r="G42" s="820"/>
      <c r="H42" s="820"/>
      <c r="I42" s="820"/>
      <c r="J42" s="820"/>
      <c r="K42" s="820"/>
      <c r="L42" s="820"/>
      <c r="M42" s="820"/>
      <c r="N42" s="820"/>
      <c r="O42" s="820"/>
      <c r="P42" s="820"/>
      <c r="Q42" s="820"/>
      <c r="R42" s="820"/>
      <c r="S42" s="820"/>
      <c r="T42" s="820"/>
      <c r="U42" s="820"/>
      <c r="V42" s="820"/>
      <c r="W42" s="820"/>
      <c r="X42" s="820"/>
      <c r="Y42" s="820"/>
      <c r="Z42" s="820"/>
      <c r="AA42" s="4"/>
      <c r="AB42" s="4"/>
      <c r="AC42" s="62"/>
      <c r="AD42" s="62"/>
      <c r="AE42" s="62"/>
      <c r="AF42" s="62"/>
      <c r="AG42" s="62"/>
      <c r="AH42" s="62"/>
      <c r="AI42" s="62"/>
      <c r="AJ42" s="62"/>
      <c r="AK42" s="62"/>
      <c r="AL42" s="62"/>
      <c r="AM42" s="62"/>
      <c r="AN42" s="62"/>
      <c r="AO42" s="62"/>
      <c r="AP42" s="62"/>
      <c r="AQ42" s="62"/>
      <c r="AR42" s="62"/>
      <c r="AS42" s="62"/>
      <c r="AT42" s="62"/>
      <c r="AU42" s="62"/>
      <c r="AV42" s="62"/>
      <c r="AW42" s="62"/>
      <c r="AX42" s="62"/>
      <c r="AY42" s="4"/>
      <c r="AZ42" s="4"/>
    </row>
    <row r="43" spans="1:52" s="3" customFormat="1" ht="25" customHeight="1" x14ac:dyDescent="0.3">
      <c r="A43" s="4"/>
      <c r="B43" s="4"/>
      <c r="C43" s="4"/>
      <c r="D43" s="4"/>
      <c r="E43" s="820"/>
      <c r="F43" s="820"/>
      <c r="G43" s="820"/>
      <c r="H43" s="820"/>
      <c r="I43" s="820"/>
      <c r="J43" s="820"/>
      <c r="K43" s="820"/>
      <c r="L43" s="820"/>
      <c r="M43" s="820"/>
      <c r="N43" s="820"/>
      <c r="O43" s="820"/>
      <c r="P43" s="820"/>
      <c r="Q43" s="820"/>
      <c r="R43" s="820"/>
      <c r="S43" s="820"/>
      <c r="T43" s="820"/>
      <c r="U43" s="820"/>
      <c r="V43" s="820"/>
      <c r="W43" s="820"/>
      <c r="X43" s="820"/>
      <c r="Y43" s="820"/>
      <c r="Z43" s="820"/>
      <c r="AA43" s="4"/>
      <c r="AB43" s="4"/>
      <c r="AC43" s="62"/>
      <c r="AD43" s="62"/>
      <c r="AE43" s="62"/>
      <c r="AF43" s="62"/>
      <c r="AG43" s="62"/>
      <c r="AH43" s="62"/>
      <c r="AI43" s="62"/>
      <c r="AJ43" s="62"/>
      <c r="AK43" s="62"/>
      <c r="AL43" s="62"/>
      <c r="AM43" s="62"/>
      <c r="AN43" s="62"/>
      <c r="AO43" s="62"/>
      <c r="AP43" s="62"/>
      <c r="AQ43" s="62"/>
      <c r="AR43" s="62"/>
      <c r="AS43" s="62"/>
      <c r="AT43" s="62"/>
      <c r="AU43" s="62"/>
      <c r="AV43" s="62"/>
      <c r="AW43" s="62"/>
      <c r="AX43" s="62"/>
      <c r="AY43" s="4"/>
      <c r="AZ43" s="4"/>
    </row>
    <row r="44" spans="1:52" s="3" customFormat="1" ht="25" customHeight="1" x14ac:dyDescent="0.3">
      <c r="A44" s="4"/>
      <c r="B44" s="4"/>
      <c r="C44" s="4"/>
      <c r="D44" s="4"/>
      <c r="E44" s="820"/>
      <c r="F44" s="820"/>
      <c r="G44" s="820"/>
      <c r="H44" s="820"/>
      <c r="I44" s="820"/>
      <c r="J44" s="820"/>
      <c r="K44" s="820"/>
      <c r="L44" s="820"/>
      <c r="M44" s="820"/>
      <c r="N44" s="820"/>
      <c r="O44" s="820"/>
      <c r="P44" s="820"/>
      <c r="Q44" s="820"/>
      <c r="R44" s="820"/>
      <c r="S44" s="820"/>
      <c r="T44" s="820"/>
      <c r="U44" s="820"/>
      <c r="V44" s="820"/>
      <c r="W44" s="820"/>
      <c r="X44" s="820"/>
      <c r="Y44" s="820"/>
      <c r="Z44" s="820"/>
      <c r="AA44" s="4"/>
      <c r="AB44" s="4"/>
      <c r="AC44" s="62"/>
      <c r="AD44" s="62"/>
      <c r="AE44" s="62"/>
      <c r="AF44" s="62"/>
      <c r="AG44" s="62"/>
      <c r="AH44" s="62"/>
      <c r="AI44" s="62"/>
      <c r="AJ44" s="62"/>
      <c r="AK44" s="62"/>
      <c r="AL44" s="62"/>
      <c r="AM44" s="62"/>
      <c r="AN44" s="62"/>
      <c r="AO44" s="62"/>
      <c r="AP44" s="62"/>
      <c r="AQ44" s="62"/>
      <c r="AR44" s="62"/>
      <c r="AS44" s="62"/>
      <c r="AT44" s="62"/>
      <c r="AU44" s="62"/>
      <c r="AV44" s="62"/>
      <c r="AW44" s="62"/>
      <c r="AX44" s="62"/>
      <c r="AY44" s="4"/>
      <c r="AZ44" s="4"/>
    </row>
    <row r="45" spans="1:52" s="3" customFormat="1" ht="25" customHeight="1" x14ac:dyDescent="0.3">
      <c r="A45" s="4"/>
      <c r="B45" s="4"/>
      <c r="C45" s="4"/>
      <c r="D45" s="4"/>
      <c r="E45" s="820"/>
      <c r="F45" s="820"/>
      <c r="G45" s="820"/>
      <c r="H45" s="820"/>
      <c r="I45" s="820"/>
      <c r="J45" s="820"/>
      <c r="K45" s="820"/>
      <c r="L45" s="820"/>
      <c r="M45" s="820"/>
      <c r="N45" s="820"/>
      <c r="O45" s="820"/>
      <c r="P45" s="820"/>
      <c r="Q45" s="820"/>
      <c r="R45" s="820"/>
      <c r="S45" s="820"/>
      <c r="T45" s="820"/>
      <c r="U45" s="820"/>
      <c r="V45" s="820"/>
      <c r="W45" s="820"/>
      <c r="X45" s="820"/>
      <c r="Y45" s="820"/>
      <c r="Z45" s="820"/>
      <c r="AA45" s="4"/>
      <c r="AB45" s="4"/>
      <c r="AC45" s="62"/>
      <c r="AD45" s="62"/>
      <c r="AE45" s="62"/>
      <c r="AF45" s="62"/>
      <c r="AG45" s="62"/>
      <c r="AH45" s="62"/>
      <c r="AI45" s="62"/>
      <c r="AJ45" s="62"/>
      <c r="AK45" s="62"/>
      <c r="AL45" s="62"/>
      <c r="AM45" s="62"/>
      <c r="AN45" s="62"/>
      <c r="AO45" s="62"/>
      <c r="AP45" s="62"/>
      <c r="AQ45" s="62"/>
      <c r="AR45" s="62"/>
      <c r="AS45" s="62"/>
      <c r="AT45" s="62"/>
      <c r="AU45" s="62"/>
      <c r="AV45" s="62"/>
      <c r="AW45" s="62"/>
      <c r="AX45" s="62"/>
      <c r="AY45" s="4"/>
      <c r="AZ45" s="4"/>
    </row>
    <row r="46" spans="1:52" s="3" customFormat="1" ht="25" customHeight="1" x14ac:dyDescent="0.3">
      <c r="A46" s="4"/>
      <c r="B46" s="4"/>
      <c r="C46" s="4"/>
      <c r="D46" s="4"/>
      <c r="E46" s="820"/>
      <c r="F46" s="820"/>
      <c r="G46" s="820"/>
      <c r="H46" s="820"/>
      <c r="I46" s="820"/>
      <c r="J46" s="820"/>
      <c r="K46" s="820"/>
      <c r="L46" s="820"/>
      <c r="M46" s="820"/>
      <c r="N46" s="820"/>
      <c r="O46" s="820"/>
      <c r="P46" s="820"/>
      <c r="Q46" s="820"/>
      <c r="R46" s="820"/>
      <c r="S46" s="820"/>
      <c r="T46" s="820"/>
      <c r="U46" s="820"/>
      <c r="V46" s="820"/>
      <c r="W46" s="820"/>
      <c r="X46" s="820"/>
      <c r="Y46" s="820"/>
      <c r="Z46" s="820"/>
      <c r="AA46" s="4"/>
      <c r="AB46" s="4"/>
      <c r="AC46" s="62"/>
      <c r="AD46" s="62"/>
      <c r="AE46" s="62"/>
      <c r="AF46" s="62"/>
      <c r="AG46" s="62"/>
      <c r="AH46" s="62"/>
      <c r="AI46" s="62"/>
      <c r="AJ46" s="62"/>
      <c r="AK46" s="62"/>
      <c r="AL46" s="62"/>
      <c r="AM46" s="62"/>
      <c r="AN46" s="62"/>
      <c r="AO46" s="62"/>
      <c r="AP46" s="62"/>
      <c r="AQ46" s="62"/>
      <c r="AR46" s="62"/>
      <c r="AS46" s="62"/>
      <c r="AT46" s="62"/>
      <c r="AU46" s="62"/>
      <c r="AV46" s="62"/>
      <c r="AW46" s="62"/>
      <c r="AX46" s="62"/>
      <c r="AY46" s="4"/>
      <c r="AZ46" s="4"/>
    </row>
    <row r="47" spans="1:52" s="3" customFormat="1" ht="25" customHeight="1" x14ac:dyDescent="0.3">
      <c r="A47" s="4"/>
      <c r="B47" s="4"/>
      <c r="C47" s="4"/>
      <c r="D47" s="4"/>
      <c r="E47" s="820"/>
      <c r="F47" s="820"/>
      <c r="G47" s="820"/>
      <c r="H47" s="820"/>
      <c r="I47" s="820"/>
      <c r="J47" s="820"/>
      <c r="K47" s="820"/>
      <c r="L47" s="820"/>
      <c r="M47" s="820"/>
      <c r="N47" s="820"/>
      <c r="O47" s="820"/>
      <c r="P47" s="820"/>
      <c r="Q47" s="820"/>
      <c r="R47" s="820"/>
      <c r="S47" s="820"/>
      <c r="T47" s="820"/>
      <c r="U47" s="820"/>
      <c r="V47" s="820"/>
      <c r="W47" s="820"/>
      <c r="X47" s="820"/>
      <c r="Y47" s="820"/>
      <c r="Z47" s="820"/>
      <c r="AA47" s="4"/>
      <c r="AB47" s="4"/>
      <c r="AC47" s="62"/>
      <c r="AD47" s="62"/>
      <c r="AE47" s="62"/>
      <c r="AF47" s="62"/>
      <c r="AG47" s="62"/>
      <c r="AH47" s="62"/>
      <c r="AI47" s="62"/>
      <c r="AJ47" s="62"/>
      <c r="AK47" s="62"/>
      <c r="AL47" s="62"/>
      <c r="AM47" s="62"/>
      <c r="AN47" s="62"/>
      <c r="AO47" s="62"/>
      <c r="AP47" s="62"/>
      <c r="AQ47" s="62"/>
      <c r="AR47" s="62"/>
      <c r="AS47" s="62"/>
      <c r="AT47" s="62"/>
      <c r="AU47" s="62"/>
      <c r="AV47" s="62"/>
      <c r="AW47" s="62"/>
      <c r="AX47" s="62"/>
      <c r="AY47" s="4"/>
      <c r="AZ47" s="4"/>
    </row>
    <row r="48" spans="1:52" s="3" customFormat="1" ht="25" customHeight="1" x14ac:dyDescent="0.3">
      <c r="A48" s="4"/>
      <c r="B48" s="4"/>
      <c r="C48" s="4"/>
      <c r="D48" s="4"/>
      <c r="E48" s="820"/>
      <c r="F48" s="820"/>
      <c r="G48" s="820"/>
      <c r="H48" s="820"/>
      <c r="I48" s="820"/>
      <c r="J48" s="820"/>
      <c r="K48" s="820"/>
      <c r="L48" s="820"/>
      <c r="M48" s="820"/>
      <c r="N48" s="820"/>
      <c r="O48" s="820"/>
      <c r="P48" s="820"/>
      <c r="Q48" s="820"/>
      <c r="R48" s="820"/>
      <c r="S48" s="820"/>
      <c r="T48" s="820"/>
      <c r="U48" s="820"/>
      <c r="V48" s="820"/>
      <c r="W48" s="820"/>
      <c r="X48" s="820"/>
      <c r="Y48" s="820"/>
      <c r="Z48" s="820"/>
      <c r="AA48" s="4"/>
      <c r="AB48" s="4"/>
      <c r="AC48" s="62"/>
      <c r="AD48" s="62"/>
      <c r="AE48" s="62"/>
      <c r="AF48" s="62"/>
      <c r="AG48" s="62"/>
      <c r="AH48" s="62"/>
      <c r="AI48" s="62"/>
      <c r="AJ48" s="62"/>
      <c r="AK48" s="62"/>
      <c r="AL48" s="62"/>
      <c r="AM48" s="62"/>
      <c r="AN48" s="62"/>
      <c r="AO48" s="62"/>
      <c r="AP48" s="62"/>
      <c r="AQ48" s="62"/>
      <c r="AR48" s="62"/>
      <c r="AS48" s="62"/>
      <c r="AT48" s="62"/>
      <c r="AU48" s="62"/>
      <c r="AV48" s="62"/>
      <c r="AW48" s="62"/>
      <c r="AX48" s="62"/>
      <c r="AY48" s="4"/>
      <c r="AZ48" s="4"/>
    </row>
    <row r="49" spans="1:52" s="3" customFormat="1" ht="25" customHeight="1" x14ac:dyDescent="0.3">
      <c r="A49" s="4"/>
      <c r="B49" s="4"/>
      <c r="C49" s="4"/>
      <c r="D49" s="4"/>
      <c r="E49" s="820"/>
      <c r="F49" s="820"/>
      <c r="G49" s="820"/>
      <c r="H49" s="820"/>
      <c r="I49" s="820"/>
      <c r="J49" s="820"/>
      <c r="K49" s="820"/>
      <c r="L49" s="820"/>
      <c r="M49" s="820"/>
      <c r="N49" s="820"/>
      <c r="O49" s="820"/>
      <c r="P49" s="820"/>
      <c r="Q49" s="820"/>
      <c r="R49" s="820"/>
      <c r="S49" s="820"/>
      <c r="T49" s="820"/>
      <c r="U49" s="820"/>
      <c r="V49" s="820"/>
      <c r="W49" s="820"/>
      <c r="X49" s="820"/>
      <c r="Y49" s="820"/>
      <c r="Z49" s="820"/>
      <c r="AA49" s="4"/>
      <c r="AB49" s="4"/>
      <c r="AC49" s="62"/>
      <c r="AD49" s="62"/>
      <c r="AE49" s="62"/>
      <c r="AF49" s="62"/>
      <c r="AG49" s="62"/>
      <c r="AH49" s="62"/>
      <c r="AI49" s="62"/>
      <c r="AJ49" s="62"/>
      <c r="AK49" s="62"/>
      <c r="AL49" s="62"/>
      <c r="AM49" s="62"/>
      <c r="AN49" s="62"/>
      <c r="AO49" s="62"/>
      <c r="AP49" s="62"/>
      <c r="AQ49" s="62"/>
      <c r="AR49" s="62"/>
      <c r="AS49" s="62"/>
      <c r="AT49" s="62"/>
      <c r="AU49" s="62"/>
      <c r="AV49" s="62"/>
      <c r="AW49" s="62"/>
      <c r="AX49" s="62"/>
      <c r="AY49" s="4"/>
      <c r="AZ49" s="4"/>
    </row>
    <row r="50" spans="1:52" s="3" customFormat="1" ht="25" customHeight="1" x14ac:dyDescent="0.3">
      <c r="A50" s="4"/>
      <c r="B50" s="4"/>
      <c r="C50" s="4"/>
      <c r="D50" s="4"/>
      <c r="E50" s="820"/>
      <c r="F50" s="820"/>
      <c r="G50" s="820"/>
      <c r="H50" s="820"/>
      <c r="I50" s="820"/>
      <c r="J50" s="820"/>
      <c r="K50" s="820"/>
      <c r="L50" s="820"/>
      <c r="M50" s="820"/>
      <c r="N50" s="820"/>
      <c r="O50" s="820"/>
      <c r="P50" s="820"/>
      <c r="Q50" s="820"/>
      <c r="R50" s="820"/>
      <c r="S50" s="820"/>
      <c r="T50" s="820"/>
      <c r="U50" s="820"/>
      <c r="V50" s="820"/>
      <c r="W50" s="820"/>
      <c r="X50" s="820"/>
      <c r="Y50" s="820"/>
      <c r="Z50" s="820"/>
      <c r="AA50" s="4"/>
      <c r="AB50" s="4"/>
      <c r="AC50" s="62"/>
      <c r="AD50" s="62"/>
      <c r="AE50" s="62"/>
      <c r="AF50" s="62"/>
      <c r="AG50" s="62"/>
      <c r="AH50" s="62"/>
      <c r="AI50" s="62"/>
      <c r="AJ50" s="62"/>
      <c r="AK50" s="62"/>
      <c r="AL50" s="62"/>
      <c r="AM50" s="62"/>
      <c r="AN50" s="62"/>
      <c r="AO50" s="62"/>
      <c r="AP50" s="62"/>
      <c r="AQ50" s="62"/>
      <c r="AR50" s="62"/>
      <c r="AS50" s="62"/>
      <c r="AT50" s="62"/>
      <c r="AU50" s="62"/>
      <c r="AV50" s="62"/>
      <c r="AW50" s="62"/>
      <c r="AX50" s="62"/>
      <c r="AY50" s="4"/>
      <c r="AZ50" s="4"/>
    </row>
    <row r="51" spans="1:52" s="3" customFormat="1" ht="25" customHeight="1" x14ac:dyDescent="0.3">
      <c r="A51" s="4"/>
      <c r="B51" s="4"/>
      <c r="C51" s="4"/>
      <c r="D51" s="4"/>
      <c r="E51" s="820"/>
      <c r="F51" s="820"/>
      <c r="G51" s="820"/>
      <c r="H51" s="820"/>
      <c r="I51" s="820"/>
      <c r="J51" s="820"/>
      <c r="K51" s="820"/>
      <c r="L51" s="820"/>
      <c r="M51" s="820"/>
      <c r="N51" s="820"/>
      <c r="O51" s="820"/>
      <c r="P51" s="820"/>
      <c r="Q51" s="820"/>
      <c r="R51" s="820"/>
      <c r="S51" s="820"/>
      <c r="T51" s="820"/>
      <c r="U51" s="820"/>
      <c r="V51" s="820"/>
      <c r="W51" s="820"/>
      <c r="X51" s="820"/>
      <c r="Y51" s="820"/>
      <c r="Z51" s="820"/>
      <c r="AA51" s="4"/>
      <c r="AB51" s="4"/>
      <c r="AC51" s="62"/>
      <c r="AD51" s="62"/>
      <c r="AE51" s="62"/>
      <c r="AF51" s="62"/>
      <c r="AG51" s="62"/>
      <c r="AH51" s="62"/>
      <c r="AI51" s="62"/>
      <c r="AJ51" s="62"/>
      <c r="AK51" s="62"/>
      <c r="AL51" s="62"/>
      <c r="AM51" s="62"/>
      <c r="AN51" s="62"/>
      <c r="AO51" s="62"/>
      <c r="AP51" s="62"/>
      <c r="AQ51" s="62"/>
      <c r="AR51" s="62"/>
      <c r="AS51" s="62"/>
      <c r="AT51" s="62"/>
      <c r="AU51" s="62"/>
      <c r="AV51" s="62"/>
      <c r="AW51" s="62"/>
      <c r="AX51" s="62"/>
      <c r="AY51" s="4"/>
      <c r="AZ51" s="4"/>
    </row>
    <row r="52" spans="1:52" s="3" customFormat="1" ht="25" customHeight="1" x14ac:dyDescent="0.3">
      <c r="E52" s="820"/>
      <c r="F52" s="820"/>
      <c r="G52" s="820"/>
      <c r="H52" s="820"/>
      <c r="I52" s="820"/>
      <c r="J52" s="820"/>
      <c r="K52" s="820"/>
      <c r="L52" s="820"/>
      <c r="M52" s="820"/>
      <c r="N52" s="820"/>
      <c r="O52" s="820"/>
      <c r="P52" s="820"/>
      <c r="Q52" s="820"/>
      <c r="R52" s="820"/>
      <c r="S52" s="820"/>
      <c r="T52" s="820"/>
      <c r="U52" s="820"/>
      <c r="V52" s="820"/>
      <c r="W52" s="820"/>
      <c r="X52" s="820"/>
      <c r="Y52" s="820"/>
      <c r="Z52" s="820"/>
      <c r="AA52" s="4"/>
      <c r="AB52" s="4"/>
      <c r="AC52" s="62"/>
      <c r="AD52" s="62"/>
      <c r="AE52" s="62"/>
      <c r="AF52" s="62"/>
      <c r="AG52" s="62"/>
      <c r="AH52" s="62"/>
      <c r="AI52" s="62"/>
      <c r="AJ52" s="62"/>
      <c r="AK52" s="62"/>
      <c r="AL52" s="62"/>
      <c r="AM52" s="62"/>
      <c r="AN52" s="62"/>
      <c r="AO52" s="62"/>
      <c r="AP52" s="62"/>
      <c r="AQ52" s="62"/>
      <c r="AR52" s="62"/>
      <c r="AS52" s="62"/>
      <c r="AT52" s="62"/>
      <c r="AU52" s="62"/>
      <c r="AV52" s="62"/>
      <c r="AW52" s="62"/>
      <c r="AX52" s="62"/>
      <c r="AY52" s="4"/>
      <c r="AZ52" s="4"/>
    </row>
    <row r="53" spans="1:52" s="3" customFormat="1" ht="25" customHeight="1" x14ac:dyDescent="0.3">
      <c r="E53" s="820"/>
      <c r="F53" s="820"/>
      <c r="G53" s="820"/>
      <c r="H53" s="820"/>
      <c r="I53" s="820"/>
      <c r="J53" s="820"/>
      <c r="K53" s="820"/>
      <c r="L53" s="820"/>
      <c r="M53" s="820"/>
      <c r="N53" s="820"/>
      <c r="O53" s="820"/>
      <c r="P53" s="820"/>
      <c r="Q53" s="820"/>
      <c r="R53" s="820"/>
      <c r="S53" s="820"/>
      <c r="T53" s="820"/>
      <c r="U53" s="820"/>
      <c r="V53" s="820"/>
      <c r="W53" s="820"/>
      <c r="X53" s="820"/>
      <c r="Y53" s="820"/>
      <c r="Z53" s="820"/>
      <c r="AA53" s="4"/>
      <c r="AB53" s="4"/>
      <c r="AC53" s="62"/>
      <c r="AD53" s="62"/>
      <c r="AE53" s="62"/>
      <c r="AF53" s="62"/>
      <c r="AG53" s="62"/>
      <c r="AH53" s="62"/>
      <c r="AI53" s="62"/>
      <c r="AJ53" s="62"/>
      <c r="AK53" s="62"/>
      <c r="AL53" s="62"/>
      <c r="AM53" s="62"/>
      <c r="AN53" s="62"/>
      <c r="AO53" s="62"/>
      <c r="AP53" s="62"/>
      <c r="AQ53" s="62"/>
      <c r="AR53" s="62"/>
      <c r="AS53" s="62"/>
      <c r="AT53" s="62"/>
      <c r="AU53" s="62"/>
      <c r="AV53" s="62"/>
      <c r="AW53" s="62"/>
      <c r="AX53" s="62"/>
      <c r="AY53" s="4"/>
      <c r="AZ53" s="4"/>
    </row>
    <row r="54" spans="1:52" s="3" customFormat="1" ht="25" customHeight="1" x14ac:dyDescent="0.3">
      <c r="E54" s="820"/>
      <c r="F54" s="820"/>
      <c r="G54" s="820"/>
      <c r="H54" s="820"/>
      <c r="I54" s="820"/>
      <c r="J54" s="820"/>
      <c r="K54" s="820"/>
      <c r="L54" s="820"/>
      <c r="M54" s="820"/>
      <c r="N54" s="820"/>
      <c r="O54" s="820"/>
      <c r="P54" s="820"/>
      <c r="Q54" s="820"/>
      <c r="R54" s="820"/>
      <c r="S54" s="820"/>
      <c r="T54" s="820"/>
      <c r="U54" s="820"/>
      <c r="V54" s="820"/>
      <c r="W54" s="820"/>
      <c r="X54" s="820"/>
      <c r="Y54" s="820"/>
      <c r="Z54" s="820"/>
      <c r="AA54" s="4"/>
      <c r="AB54" s="4"/>
      <c r="AC54" s="62"/>
      <c r="AD54" s="62"/>
      <c r="AE54" s="62"/>
      <c r="AF54" s="62"/>
      <c r="AG54" s="62"/>
      <c r="AH54" s="62"/>
      <c r="AI54" s="62"/>
      <c r="AJ54" s="62"/>
      <c r="AK54" s="62"/>
      <c r="AL54" s="62"/>
      <c r="AM54" s="62"/>
      <c r="AN54" s="62"/>
      <c r="AO54" s="62"/>
      <c r="AP54" s="62"/>
      <c r="AQ54" s="62"/>
      <c r="AR54" s="62"/>
      <c r="AS54" s="62"/>
      <c r="AT54" s="62"/>
      <c r="AU54" s="62"/>
      <c r="AV54" s="62"/>
      <c r="AW54" s="62"/>
      <c r="AX54" s="62"/>
      <c r="AY54" s="4"/>
      <c r="AZ54" s="4"/>
    </row>
    <row r="55" spans="1:52" s="3" customFormat="1" ht="25" customHeight="1" x14ac:dyDescent="0.3">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row>
    <row r="56" spans="1:52" s="3" customFormat="1" ht="25" customHeight="1" x14ac:dyDescent="0.3">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row>
    <row r="57" spans="1:52" s="3" customFormat="1" ht="25" customHeight="1" x14ac:dyDescent="0.3">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row>
    <row r="58" spans="1:52" s="3" customFormat="1" ht="25" customHeight="1" x14ac:dyDescent="0.3">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row>
    <row r="59" spans="1:52" s="3" customFormat="1" ht="25" customHeight="1" x14ac:dyDescent="0.3">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row>
    <row r="60" spans="1:52" s="3" customFormat="1" ht="25" customHeight="1" thickBot="1" x14ac:dyDescent="0.35">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row>
    <row r="61" spans="1:52" s="3" customFormat="1" ht="25" customHeight="1" thickBot="1" x14ac:dyDescent="0.35">
      <c r="A61" s="264" t="s">
        <v>192</v>
      </c>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c r="AV61" s="265"/>
      <c r="AW61" s="266"/>
    </row>
    <row r="62" spans="1:52" s="3" customFormat="1" ht="25" customHeight="1" x14ac:dyDescent="0.3">
      <c r="A62" s="11" t="s">
        <v>13</v>
      </c>
      <c r="B62" s="58" t="s">
        <v>193</v>
      </c>
      <c r="C62" s="58"/>
      <c r="D62" s="58"/>
      <c r="E62" s="58"/>
      <c r="F62" s="58"/>
      <c r="G62" s="58"/>
      <c r="H62" s="58"/>
      <c r="I62" s="58"/>
      <c r="J62" s="58"/>
      <c r="K62" s="58"/>
      <c r="L62" s="58"/>
      <c r="M62" s="58"/>
      <c r="N62" s="58"/>
      <c r="O62" s="58"/>
      <c r="P62" s="58"/>
      <c r="Q62" s="58"/>
      <c r="R62" s="58"/>
      <c r="S62" s="58"/>
      <c r="T62" s="58"/>
      <c r="U62" s="59"/>
      <c r="V62" s="59"/>
      <c r="W62" s="59"/>
      <c r="X62" s="59"/>
      <c r="Y62" s="59"/>
      <c r="Z62" s="59"/>
      <c r="AA62" s="59"/>
      <c r="AB62" s="59"/>
      <c r="AC62" s="59"/>
      <c r="AD62" s="59"/>
      <c r="AE62" s="59"/>
      <c r="AF62" s="59"/>
      <c r="AG62" s="59"/>
      <c r="AH62" s="59"/>
      <c r="AI62" s="59"/>
      <c r="AJ62" s="59"/>
      <c r="AK62" s="59"/>
      <c r="AL62" s="59"/>
      <c r="AM62" s="59"/>
      <c r="AN62" s="59"/>
      <c r="AO62" s="58"/>
      <c r="AP62" s="58"/>
      <c r="AQ62" s="58"/>
      <c r="AR62" s="58"/>
      <c r="AS62" s="58"/>
      <c r="AT62" s="58"/>
      <c r="AU62" s="58"/>
      <c r="AV62" s="58"/>
      <c r="AW62" s="58"/>
    </row>
    <row r="63" spans="1:52" s="3" customFormat="1" ht="25" customHeight="1" x14ac:dyDescent="0.3">
      <c r="A63" s="47" t="s">
        <v>14</v>
      </c>
      <c r="B63" s="58" t="s">
        <v>194</v>
      </c>
      <c r="C63" s="58"/>
      <c r="D63" s="58"/>
      <c r="E63" s="58"/>
      <c r="F63" s="58"/>
      <c r="G63" s="58"/>
      <c r="H63" s="58"/>
      <c r="I63" s="58"/>
      <c r="J63" s="58"/>
      <c r="K63" s="58"/>
      <c r="L63" s="58"/>
      <c r="M63" s="58"/>
      <c r="N63" s="58"/>
      <c r="O63" s="58"/>
      <c r="P63" s="58"/>
      <c r="Q63" s="58"/>
      <c r="R63" s="58"/>
      <c r="S63" s="58"/>
      <c r="T63" s="58"/>
      <c r="U63" s="59"/>
      <c r="V63" s="59"/>
      <c r="W63" s="59"/>
      <c r="X63" s="59"/>
      <c r="Y63" s="59"/>
      <c r="Z63" s="59"/>
      <c r="AA63" s="59"/>
      <c r="AB63" s="59"/>
      <c r="AC63" s="59"/>
      <c r="AD63" s="59"/>
      <c r="AE63" s="59"/>
      <c r="AF63" s="59"/>
      <c r="AG63" s="59"/>
      <c r="AH63" s="59"/>
      <c r="AI63" s="59"/>
      <c r="AJ63" s="59"/>
      <c r="AK63" s="59"/>
      <c r="AL63" s="59"/>
      <c r="AM63" s="59"/>
      <c r="AN63" s="59"/>
      <c r="AO63" s="58"/>
      <c r="AP63" s="58"/>
      <c r="AQ63" s="58"/>
      <c r="AR63" s="58"/>
      <c r="AS63" s="58"/>
      <c r="AT63" s="58"/>
      <c r="AU63" s="58"/>
      <c r="AV63" s="58"/>
      <c r="AW63" s="58"/>
    </row>
    <row r="64" spans="1:52" s="3" customFormat="1" ht="25" customHeight="1" x14ac:dyDescent="0.3">
      <c r="A64" s="47" t="s">
        <v>15</v>
      </c>
      <c r="B64" s="58" t="s">
        <v>195</v>
      </c>
      <c r="C64" s="58"/>
      <c r="D64" s="58"/>
      <c r="E64" s="58"/>
      <c r="F64" s="58"/>
      <c r="G64" s="58"/>
      <c r="H64" s="58"/>
      <c r="I64" s="58"/>
      <c r="J64" s="58"/>
      <c r="K64" s="58"/>
      <c r="L64" s="58"/>
      <c r="M64" s="58"/>
      <c r="N64" s="58"/>
      <c r="O64" s="58"/>
      <c r="P64" s="58"/>
      <c r="Q64" s="58"/>
      <c r="R64" s="58"/>
      <c r="S64" s="58"/>
      <c r="T64" s="58"/>
      <c r="U64" s="59"/>
      <c r="V64" s="59"/>
      <c r="W64" s="59"/>
      <c r="X64" s="59"/>
      <c r="Y64" s="59"/>
      <c r="Z64" s="59"/>
      <c r="AA64" s="59"/>
      <c r="AB64" s="59"/>
      <c r="AC64" s="59"/>
      <c r="AD64" s="59"/>
      <c r="AE64" s="59"/>
      <c r="AF64" s="59"/>
      <c r="AG64" s="59"/>
      <c r="AH64" s="59"/>
      <c r="AI64" s="59"/>
      <c r="AJ64" s="59"/>
      <c r="AK64" s="59"/>
      <c r="AL64" s="59"/>
      <c r="AM64" s="59"/>
      <c r="AN64" s="59"/>
      <c r="AO64" s="58"/>
      <c r="AP64" s="58"/>
      <c r="AQ64" s="58"/>
      <c r="AR64" s="58"/>
      <c r="AS64" s="58"/>
      <c r="AT64" s="58"/>
      <c r="AU64" s="58"/>
      <c r="AV64" s="58"/>
      <c r="AW64" s="58"/>
    </row>
    <row r="65" spans="1:52" s="3" customFormat="1" ht="25" customHeight="1" x14ac:dyDescent="0.3">
      <c r="A65" s="11" t="s">
        <v>16</v>
      </c>
      <c r="B65" s="58" t="s">
        <v>196</v>
      </c>
      <c r="C65" s="58"/>
      <c r="D65" s="58"/>
      <c r="E65" s="58"/>
      <c r="F65" s="58"/>
      <c r="G65" s="58"/>
      <c r="H65" s="58"/>
      <c r="I65" s="58"/>
      <c r="J65" s="58"/>
      <c r="K65" s="58"/>
      <c r="L65" s="58"/>
      <c r="M65" s="58"/>
      <c r="N65" s="58"/>
      <c r="O65" s="58"/>
      <c r="P65" s="58"/>
      <c r="Q65" s="58"/>
      <c r="R65" s="58"/>
      <c r="S65" s="58"/>
      <c r="T65" s="58"/>
      <c r="U65" s="59"/>
      <c r="V65" s="59"/>
      <c r="W65" s="59"/>
      <c r="X65" s="59"/>
      <c r="Y65" s="59"/>
      <c r="Z65" s="59"/>
      <c r="AA65" s="59"/>
      <c r="AB65" s="59"/>
      <c r="AC65" s="59"/>
      <c r="AD65" s="59"/>
      <c r="AE65" s="59"/>
      <c r="AF65" s="59"/>
      <c r="AG65" s="59"/>
      <c r="AH65" s="59"/>
      <c r="AI65" s="59"/>
      <c r="AJ65" s="59"/>
      <c r="AK65" s="59"/>
      <c r="AL65" s="59"/>
      <c r="AM65" s="59"/>
      <c r="AN65" s="59"/>
      <c r="AO65" s="58"/>
      <c r="AP65" s="58"/>
      <c r="AQ65" s="58"/>
      <c r="AR65" s="58"/>
      <c r="AS65" s="58"/>
      <c r="AT65" s="58"/>
      <c r="AU65" s="58"/>
      <c r="AV65" s="58"/>
      <c r="AW65" s="58"/>
    </row>
    <row r="66" spans="1:52" s="3" customFormat="1" ht="25" customHeight="1" x14ac:dyDescent="0.3">
      <c r="A66" s="11" t="s">
        <v>17</v>
      </c>
      <c r="B66" s="58" t="s">
        <v>197</v>
      </c>
      <c r="C66" s="58"/>
      <c r="D66" s="58"/>
      <c r="E66" s="58"/>
      <c r="F66" s="58"/>
      <c r="G66" s="58"/>
      <c r="H66" s="58"/>
      <c r="I66" s="58"/>
      <c r="J66" s="58"/>
      <c r="K66" s="58"/>
      <c r="L66" s="58"/>
      <c r="M66" s="58"/>
      <c r="N66" s="58"/>
      <c r="O66" s="58"/>
      <c r="P66" s="58"/>
      <c r="Q66" s="58"/>
      <c r="R66" s="58"/>
      <c r="S66" s="58"/>
      <c r="T66" s="58"/>
      <c r="U66" s="59"/>
      <c r="V66" s="59"/>
      <c r="W66" s="59"/>
      <c r="X66" s="59"/>
      <c r="Y66" s="59"/>
      <c r="Z66" s="59"/>
      <c r="AA66" s="59"/>
      <c r="AB66" s="59"/>
      <c r="AC66" s="59"/>
      <c r="AD66" s="59"/>
      <c r="AE66" s="59"/>
      <c r="AF66" s="59"/>
      <c r="AG66" s="59"/>
      <c r="AH66" s="59"/>
      <c r="AI66" s="59"/>
      <c r="AJ66" s="59"/>
      <c r="AK66" s="59"/>
      <c r="AL66" s="59"/>
      <c r="AM66" s="59"/>
      <c r="AN66" s="59"/>
      <c r="AO66" s="58"/>
      <c r="AP66" s="58"/>
      <c r="AQ66" s="58"/>
      <c r="AR66" s="58"/>
      <c r="AS66" s="58"/>
      <c r="AT66" s="58"/>
      <c r="AU66" s="58"/>
      <c r="AV66" s="58"/>
      <c r="AW66" s="58"/>
    </row>
    <row r="67" spans="1:52" s="3" customFormat="1" ht="25" customHeight="1" x14ac:dyDescent="0.3">
      <c r="A67" s="11" t="s">
        <v>18</v>
      </c>
      <c r="B67" s="801" t="s">
        <v>198</v>
      </c>
      <c r="C67" s="801"/>
      <c r="D67" s="801"/>
      <c r="E67" s="801"/>
      <c r="F67" s="801"/>
      <c r="G67" s="801"/>
      <c r="H67" s="801"/>
      <c r="I67" s="801"/>
      <c r="J67" s="801"/>
      <c r="K67" s="801"/>
      <c r="L67" s="801"/>
      <c r="M67" s="801"/>
      <c r="N67" s="801"/>
      <c r="O67" s="801"/>
      <c r="P67" s="801"/>
      <c r="Q67" s="801"/>
      <c r="R67" s="801"/>
      <c r="S67" s="801"/>
      <c r="T67" s="801"/>
      <c r="U67" s="801"/>
      <c r="V67" s="801"/>
      <c r="W67" s="801"/>
      <c r="X67" s="801"/>
      <c r="Y67" s="801"/>
      <c r="Z67" s="801"/>
      <c r="AA67" s="801"/>
      <c r="AB67" s="801"/>
      <c r="AC67" s="801"/>
      <c r="AD67" s="801"/>
      <c r="AE67" s="801"/>
      <c r="AF67" s="801"/>
      <c r="AG67" s="801"/>
      <c r="AH67" s="801"/>
      <c r="AI67" s="801"/>
      <c r="AJ67" s="801"/>
      <c r="AK67" s="801"/>
      <c r="AL67" s="801"/>
      <c r="AM67" s="801"/>
      <c r="AN67" s="801"/>
      <c r="AO67" s="801"/>
      <c r="AP67" s="801"/>
      <c r="AQ67" s="801"/>
      <c r="AR67" s="801"/>
      <c r="AS67" s="801"/>
      <c r="AT67" s="801"/>
      <c r="AU67" s="801"/>
      <c r="AV67" s="801"/>
      <c r="AW67" s="801"/>
    </row>
    <row r="68" spans="1:52" s="3" customFormat="1" ht="25" customHeight="1" x14ac:dyDescent="0.3">
      <c r="A68" s="58"/>
      <c r="B68" s="801"/>
      <c r="C68" s="801"/>
      <c r="D68" s="801"/>
      <c r="E68" s="801"/>
      <c r="F68" s="801"/>
      <c r="G68" s="801"/>
      <c r="H68" s="801"/>
      <c r="I68" s="801"/>
      <c r="J68" s="801"/>
      <c r="K68" s="801"/>
      <c r="L68" s="801"/>
      <c r="M68" s="801"/>
      <c r="N68" s="801"/>
      <c r="O68" s="801"/>
      <c r="P68" s="801"/>
      <c r="Q68" s="801"/>
      <c r="R68" s="801"/>
      <c r="S68" s="801"/>
      <c r="T68" s="801"/>
      <c r="U68" s="801"/>
      <c r="V68" s="801"/>
      <c r="W68" s="801"/>
      <c r="X68" s="801"/>
      <c r="Y68" s="801"/>
      <c r="Z68" s="801"/>
      <c r="AA68" s="801"/>
      <c r="AB68" s="801"/>
      <c r="AC68" s="801"/>
      <c r="AD68" s="801"/>
      <c r="AE68" s="801"/>
      <c r="AF68" s="801"/>
      <c r="AG68" s="801"/>
      <c r="AH68" s="801"/>
      <c r="AI68" s="801"/>
      <c r="AJ68" s="801"/>
      <c r="AK68" s="801"/>
      <c r="AL68" s="801"/>
      <c r="AM68" s="801"/>
      <c r="AN68" s="801"/>
      <c r="AO68" s="801"/>
      <c r="AP68" s="801"/>
      <c r="AQ68" s="801"/>
      <c r="AR68" s="801"/>
      <c r="AS68" s="801"/>
      <c r="AT68" s="801"/>
      <c r="AU68" s="801"/>
      <c r="AV68" s="801"/>
      <c r="AW68" s="801"/>
    </row>
    <row r="69" spans="1:52" s="3" customFormat="1" ht="25" customHeight="1" x14ac:dyDescent="0.3">
      <c r="A69" s="47" t="s">
        <v>19</v>
      </c>
      <c r="B69" s="58" t="s">
        <v>199</v>
      </c>
      <c r="C69" s="58"/>
      <c r="D69" s="58"/>
      <c r="E69" s="58"/>
      <c r="F69" s="58"/>
      <c r="G69" s="58"/>
      <c r="H69" s="58"/>
      <c r="I69" s="58"/>
      <c r="J69" s="58"/>
      <c r="K69" s="58"/>
      <c r="L69" s="58"/>
      <c r="M69" s="58"/>
      <c r="N69" s="58"/>
      <c r="O69" s="58"/>
      <c r="P69" s="58"/>
      <c r="Q69" s="58"/>
      <c r="R69" s="58"/>
      <c r="S69" s="58"/>
      <c r="T69" s="58"/>
      <c r="U69" s="59"/>
      <c r="V69" s="59"/>
      <c r="W69" s="59"/>
      <c r="X69" s="59"/>
      <c r="Y69" s="59"/>
      <c r="Z69" s="59"/>
      <c r="AA69" s="59"/>
      <c r="AB69" s="59"/>
      <c r="AC69" s="59"/>
      <c r="AD69" s="59"/>
      <c r="AE69" s="59"/>
      <c r="AF69" s="59"/>
      <c r="AG69" s="59"/>
      <c r="AH69" s="59"/>
      <c r="AI69" s="59"/>
      <c r="AJ69" s="59"/>
      <c r="AK69" s="59"/>
      <c r="AL69" s="59"/>
      <c r="AM69" s="59"/>
      <c r="AN69" s="59"/>
      <c r="AO69" s="58"/>
      <c r="AP69" s="58"/>
      <c r="AQ69" s="58"/>
      <c r="AR69" s="58"/>
      <c r="AS69" s="58"/>
      <c r="AT69" s="58"/>
      <c r="AU69" s="58"/>
      <c r="AV69" s="58"/>
      <c r="AW69" s="58"/>
    </row>
    <row r="70" spans="1:52" s="3" customFormat="1" ht="25" customHeight="1" x14ac:dyDescent="0.3">
      <c r="U70" s="4"/>
      <c r="V70" s="4"/>
      <c r="W70" s="4"/>
      <c r="X70" s="4"/>
      <c r="Y70" s="4"/>
      <c r="Z70" s="4"/>
      <c r="AA70" s="4"/>
      <c r="AB70" s="4"/>
      <c r="AC70" s="4"/>
      <c r="AD70" s="4"/>
      <c r="AE70" s="4"/>
      <c r="AF70" s="4"/>
      <c r="AG70" s="4"/>
      <c r="AH70" s="4"/>
      <c r="AI70" s="4"/>
      <c r="AJ70" s="4"/>
      <c r="AK70" s="4"/>
      <c r="AL70" s="4"/>
      <c r="AM70" s="4"/>
      <c r="AN70" s="4"/>
    </row>
    <row r="71" spans="1:52" x14ac:dyDescent="0.3">
      <c r="A71" s="12" t="s">
        <v>200</v>
      </c>
      <c r="U71" s="4"/>
      <c r="V71" s="4"/>
      <c r="W71" s="4"/>
      <c r="X71" s="4"/>
      <c r="Y71" s="4"/>
      <c r="Z71" s="4"/>
      <c r="AA71" s="4"/>
      <c r="AB71" s="4"/>
      <c r="AC71" s="4"/>
      <c r="AD71" s="4"/>
      <c r="AE71" s="4"/>
      <c r="AF71" s="4"/>
      <c r="AG71" s="4"/>
      <c r="AH71" s="4"/>
      <c r="AI71" s="4"/>
      <c r="AJ71" s="4"/>
      <c r="AK71" s="4"/>
      <c r="AL71" s="4"/>
      <c r="AM71" s="4"/>
      <c r="AN71" s="4"/>
    </row>
    <row r="72" spans="1:52" x14ac:dyDescent="0.3">
      <c r="A72" s="47" t="s">
        <v>201</v>
      </c>
      <c r="U72" s="4"/>
      <c r="V72" s="4"/>
      <c r="W72" s="4"/>
      <c r="X72" s="4"/>
      <c r="Y72" s="4"/>
      <c r="Z72" s="4"/>
      <c r="AA72" s="4"/>
      <c r="AB72" s="4"/>
      <c r="AC72" s="4"/>
      <c r="AD72" s="4"/>
      <c r="AE72" s="4"/>
      <c r="AF72" s="4"/>
      <c r="AG72" s="4"/>
      <c r="AH72" s="4"/>
      <c r="AI72" s="4"/>
      <c r="AJ72" s="4"/>
      <c r="AK72" s="4"/>
      <c r="AL72" s="4"/>
      <c r="AM72" s="4"/>
      <c r="AN72" s="4"/>
    </row>
    <row r="73" spans="1:52" ht="25" customHeight="1" x14ac:dyDescent="0.3">
      <c r="A73" s="55" t="s">
        <v>202</v>
      </c>
      <c r="B73" s="5"/>
      <c r="C73" s="5"/>
      <c r="D73" s="5"/>
      <c r="E73" s="5"/>
      <c r="F73" s="5"/>
      <c r="G73" s="5"/>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row>
    <row r="74" spans="1:52" x14ac:dyDescent="0.3">
      <c r="A74" s="60" t="s">
        <v>203</v>
      </c>
      <c r="B74" s="5"/>
      <c r="C74" s="5"/>
      <c r="D74" s="5"/>
      <c r="E74" s="5"/>
      <c r="F74" s="5"/>
      <c r="G74" s="5"/>
      <c r="H74" s="5"/>
      <c r="I74" s="2"/>
      <c r="J74" s="5"/>
      <c r="K74" s="5"/>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row>
    <row r="75" spans="1:52" x14ac:dyDescent="0.3">
      <c r="A75" s="60" t="s">
        <v>204</v>
      </c>
      <c r="B75" s="5"/>
      <c r="C75" s="5"/>
      <c r="D75" s="5"/>
      <c r="E75" s="5"/>
      <c r="F75" s="5"/>
      <c r="G75" s="5"/>
      <c r="H75" s="5"/>
      <c r="I75" s="5"/>
      <c r="J75" s="5"/>
      <c r="K75" s="5"/>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row>
    <row r="76" spans="1:52" x14ac:dyDescent="0.3">
      <c r="A76" s="55" t="s">
        <v>205</v>
      </c>
      <c r="B76" s="5"/>
      <c r="C76" s="5"/>
      <c r="D76" s="5"/>
      <c r="E76" s="5"/>
      <c r="F76" s="5"/>
      <c r="G76" s="5"/>
      <c r="H76" s="5"/>
      <c r="I76" s="5"/>
      <c r="J76" s="5"/>
      <c r="K76" s="5"/>
      <c r="L76" s="4"/>
      <c r="M76" s="4"/>
      <c r="N76" s="4"/>
      <c r="O76" s="4"/>
      <c r="P76" s="61"/>
      <c r="Q76" s="61"/>
      <c r="R76" s="61"/>
      <c r="S76" s="61"/>
      <c r="T76" s="61"/>
      <c r="U76" s="61"/>
      <c r="V76" s="61"/>
      <c r="W76" s="61"/>
      <c r="X76" s="61"/>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row>
    <row r="77" spans="1:52" x14ac:dyDescent="0.3">
      <c r="A77" s="55" t="s">
        <v>206</v>
      </c>
      <c r="B77" s="2"/>
      <c r="C77" s="2"/>
      <c r="D77" s="2"/>
      <c r="E77" s="2"/>
      <c r="F77" s="48"/>
      <c r="G77" s="48"/>
      <c r="H77" s="48"/>
      <c r="I77" s="54"/>
      <c r="J77" s="54"/>
      <c r="K77" s="48"/>
      <c r="L77" s="4"/>
      <c r="M77" s="4"/>
      <c r="N77" s="4"/>
      <c r="O77" s="4"/>
      <c r="P77" s="61"/>
      <c r="Q77" s="61"/>
      <c r="R77" s="61"/>
      <c r="S77" s="61"/>
      <c r="T77" s="61"/>
      <c r="U77" s="61"/>
      <c r="V77" s="61"/>
      <c r="W77" s="61"/>
      <c r="X77" s="61"/>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row>
    <row r="78" spans="1:52" x14ac:dyDescent="0.3">
      <c r="A78" s="47" t="s">
        <v>207</v>
      </c>
      <c r="B78" s="4"/>
      <c r="C78" s="4"/>
      <c r="D78" s="4"/>
      <c r="E78" s="4"/>
      <c r="F78" s="4"/>
      <c r="G78" s="4"/>
      <c r="H78" s="4"/>
      <c r="I78" s="4"/>
      <c r="J78" s="4"/>
      <c r="K78" s="4"/>
      <c r="L78" s="4"/>
      <c r="M78" s="4"/>
      <c r="N78" s="4"/>
      <c r="O78" s="4"/>
      <c r="P78" s="61"/>
      <c r="Q78" s="61"/>
      <c r="R78" s="61"/>
      <c r="S78" s="61"/>
      <c r="T78" s="61"/>
      <c r="U78" s="61"/>
      <c r="V78" s="61"/>
      <c r="W78" s="61"/>
      <c r="X78" s="61"/>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row>
    <row r="79" spans="1:52" x14ac:dyDescent="0.3">
      <c r="A79" s="4"/>
      <c r="B79" s="4"/>
      <c r="C79" s="4"/>
      <c r="D79" s="4"/>
      <c r="E79" s="4"/>
      <c r="F79" s="4"/>
      <c r="G79" s="4"/>
      <c r="H79" s="4"/>
      <c r="I79" s="4"/>
      <c r="J79" s="4"/>
      <c r="K79" s="4"/>
      <c r="L79" s="4"/>
      <c r="M79" s="4"/>
      <c r="N79" s="4"/>
      <c r="O79" s="4"/>
      <c r="P79" s="61"/>
      <c r="Q79" s="61"/>
      <c r="R79" s="61"/>
      <c r="S79" s="61"/>
      <c r="T79" s="61"/>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row>
    <row r="80" spans="1:52" x14ac:dyDescent="0.3">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row>
    <row r="81" spans="1:52" x14ac:dyDescent="0.3">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row>
    <row r="82" spans="1:52" x14ac:dyDescent="0.3">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row>
    <row r="83" spans="1:52" s="2" customFormat="1" x14ac:dyDescent="0.3">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row>
    <row r="84" spans="1:52" s="2" customFormat="1" x14ac:dyDescent="0.3">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row>
    <row r="85" spans="1:52" s="2" customFormat="1" x14ac:dyDescent="0.3">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row>
    <row r="86" spans="1:52" s="2" customFormat="1" x14ac:dyDescent="0.3">
      <c r="A86"/>
      <c r="B86"/>
      <c r="C86"/>
      <c r="D86"/>
      <c r="E86"/>
      <c r="F86"/>
      <c r="G86"/>
      <c r="H86"/>
      <c r="I86"/>
      <c r="J86"/>
      <c r="K86"/>
      <c r="L86"/>
      <c r="M86"/>
      <c r="N86"/>
      <c r="O86"/>
      <c r="P86"/>
      <c r="Q86"/>
      <c r="R86"/>
      <c r="S86"/>
      <c r="T86"/>
      <c r="U86"/>
      <c r="V86"/>
      <c r="W86"/>
      <c r="X86"/>
    </row>
    <row r="87" spans="1:52" s="2" customFormat="1" x14ac:dyDescent="0.3">
      <c r="A87"/>
      <c r="B87"/>
      <c r="C87"/>
      <c r="D87"/>
      <c r="E87"/>
      <c r="F87"/>
      <c r="G87"/>
      <c r="H87"/>
      <c r="I87"/>
      <c r="J87"/>
      <c r="K87"/>
      <c r="L87"/>
      <c r="M87"/>
      <c r="N87"/>
      <c r="O87"/>
      <c r="P87"/>
      <c r="Q87"/>
      <c r="R87"/>
      <c r="S87"/>
      <c r="T87"/>
      <c r="U87"/>
      <c r="V87"/>
      <c r="W87"/>
      <c r="X87"/>
    </row>
    <row r="88" spans="1:52" s="2" customFormat="1" x14ac:dyDescent="0.3">
      <c r="A88"/>
      <c r="B88"/>
      <c r="C88"/>
      <c r="D88"/>
      <c r="E88"/>
      <c r="F88"/>
      <c r="G88"/>
      <c r="H88"/>
      <c r="I88"/>
      <c r="J88"/>
      <c r="K88"/>
      <c r="L88"/>
      <c r="M88"/>
      <c r="N88"/>
      <c r="O88"/>
      <c r="P88"/>
      <c r="Q88"/>
      <c r="R88"/>
      <c r="S88"/>
      <c r="T88"/>
      <c r="U88"/>
      <c r="V88"/>
      <c r="W88"/>
      <c r="X88"/>
    </row>
    <row r="89" spans="1:52" x14ac:dyDescent="0.3">
      <c r="A89"/>
    </row>
  </sheetData>
  <mergeCells count="85">
    <mergeCell ref="AJ10:AM10"/>
    <mergeCell ref="A2:D2"/>
    <mergeCell ref="E2:AW2"/>
    <mergeCell ref="A4:AW4"/>
    <mergeCell ref="Q6:S9"/>
    <mergeCell ref="T6:V9"/>
    <mergeCell ref="W6:Z9"/>
    <mergeCell ref="AA6:AE9"/>
    <mergeCell ref="AF6:AI9"/>
    <mergeCell ref="AJ6:AM9"/>
    <mergeCell ref="W11:Z11"/>
    <mergeCell ref="AA11:AE11"/>
    <mergeCell ref="AF11:AI11"/>
    <mergeCell ref="Q10:S10"/>
    <mergeCell ref="T10:V10"/>
    <mergeCell ref="W10:Z10"/>
    <mergeCell ref="AA10:AE10"/>
    <mergeCell ref="AJ11:AM11"/>
    <mergeCell ref="AF10:AI10"/>
    <mergeCell ref="AJ13:AM13"/>
    <mergeCell ref="Q12:S12"/>
    <mergeCell ref="T12:V12"/>
    <mergeCell ref="W12:Z12"/>
    <mergeCell ref="AA12:AE12"/>
    <mergeCell ref="AF12:AI12"/>
    <mergeCell ref="AJ12:AM12"/>
    <mergeCell ref="Q13:S13"/>
    <mergeCell ref="T13:V13"/>
    <mergeCell ref="W13:Z13"/>
    <mergeCell ref="AA13:AE13"/>
    <mergeCell ref="AF13:AI13"/>
    <mergeCell ref="Q11:S11"/>
    <mergeCell ref="T11:V11"/>
    <mergeCell ref="AJ15:AM15"/>
    <mergeCell ref="Q14:S14"/>
    <mergeCell ref="T14:V14"/>
    <mergeCell ref="W14:Z14"/>
    <mergeCell ref="AA14:AE14"/>
    <mergeCell ref="AF14:AI14"/>
    <mergeCell ref="AJ14:AM14"/>
    <mergeCell ref="Q15:S15"/>
    <mergeCell ref="T15:V15"/>
    <mergeCell ref="W15:Z15"/>
    <mergeCell ref="AA15:AE15"/>
    <mergeCell ref="AF15:AI15"/>
    <mergeCell ref="AJ17:AM17"/>
    <mergeCell ref="Q16:S16"/>
    <mergeCell ref="T16:V16"/>
    <mergeCell ref="W16:Z16"/>
    <mergeCell ref="AA16:AE16"/>
    <mergeCell ref="AF16:AI16"/>
    <mergeCell ref="AJ16:AM16"/>
    <mergeCell ref="Q17:S17"/>
    <mergeCell ref="T17:V17"/>
    <mergeCell ref="W17:Z17"/>
    <mergeCell ref="AA17:AE17"/>
    <mergeCell ref="AF17:AI17"/>
    <mergeCell ref="AJ19:AM19"/>
    <mergeCell ref="Q18:S18"/>
    <mergeCell ref="T18:V18"/>
    <mergeCell ref="W18:Z18"/>
    <mergeCell ref="AA18:AE18"/>
    <mergeCell ref="AF18:AI18"/>
    <mergeCell ref="AJ18:AM18"/>
    <mergeCell ref="Q19:S19"/>
    <mergeCell ref="T19:V19"/>
    <mergeCell ref="W19:Z19"/>
    <mergeCell ref="AA19:AE19"/>
    <mergeCell ref="AF19:AI19"/>
    <mergeCell ref="AA20:AE20"/>
    <mergeCell ref="AF20:AI20"/>
    <mergeCell ref="E23:Z54"/>
    <mergeCell ref="AC23:AW35"/>
    <mergeCell ref="A61:AW61"/>
    <mergeCell ref="AJ20:AM20"/>
    <mergeCell ref="Q20:S20"/>
    <mergeCell ref="T20:V20"/>
    <mergeCell ref="W20:Z20"/>
    <mergeCell ref="B67:AW68"/>
    <mergeCell ref="Q21:S21"/>
    <mergeCell ref="T21:V21"/>
    <mergeCell ref="W21:Z21"/>
    <mergeCell ref="AA21:AE21"/>
    <mergeCell ref="AF21:AI21"/>
    <mergeCell ref="AJ21:AM21"/>
  </mergeCells>
  <phoneticPr fontId="6" type="noConversion"/>
  <pageMargins left="0.75" right="0.75" top="1" bottom="1" header="0.5" footer="0.5"/>
  <pageSetup scale="30" orientation="landscape" horizontalDpi="4294967292" verticalDpi="4294967292"/>
  <rowBreaks count="1" manualBreakCount="1">
    <brk id="78" max="16383" man="1"/>
  </rowBreaks>
  <colBreaks count="1" manualBreakCount="1">
    <brk id="49"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1_DNA_concentrations</vt:lpstr>
      <vt:lpstr>post-digest conc correction</vt:lpstr>
      <vt:lpstr>2_Digest_concentrations</vt:lpstr>
      <vt:lpstr>3_Sample_Order_post_digest</vt:lpstr>
      <vt:lpstr>Sheet1</vt:lpstr>
      <vt:lpstr>4_Ligation</vt:lpstr>
      <vt:lpstr>5_Size-Selection</vt:lpstr>
      <vt:lpstr>6_PCR Illumina_Indexes</vt:lpstr>
      <vt:lpstr>7_Tape Station</vt:lpstr>
      <vt:lpstr>8_Barcode_Order</vt:lpstr>
      <vt:lpstr>Library_metadata_final_checked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Chavez</dc:creator>
  <cp:lastModifiedBy>Microsoft Office User</cp:lastModifiedBy>
  <cp:lastPrinted>2017-01-30T15:34:33Z</cp:lastPrinted>
  <dcterms:created xsi:type="dcterms:W3CDTF">2014-03-01T21:53:36Z</dcterms:created>
  <dcterms:modified xsi:type="dcterms:W3CDTF">2017-01-30T15:39:23Z</dcterms:modified>
</cp:coreProperties>
</file>