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1940" yWindow="860" windowWidth="35180" windowHeight="17680" tabRatio="665" firstSheet="7" activeTab="13"/>
  </bookViews>
  <sheets>
    <sheet name="HSP 70" sheetId="1" r:id="rId1"/>
    <sheet name="MT" sheetId="2" r:id="rId2"/>
    <sheet name="GPx" sheetId="3" r:id="rId3"/>
    <sheet name="18s" sheetId="4" r:id="rId4"/>
    <sheet name="Low CO2" sheetId="5" r:id="rId5"/>
    <sheet name="High CO2" sheetId="6" r:id="rId6"/>
    <sheet name="expression value check" sheetId="7" r:id="rId7"/>
    <sheet name="normalization check" sheetId="8" r:id="rId8"/>
    <sheet name="EF1" sheetId="9" r:id="rId9"/>
    <sheet name="normalized to EF" sheetId="10" r:id="rId10"/>
    <sheet name="low CO2 vs high CO2" sheetId="11" r:id="rId11"/>
    <sheet name="SRmod" sheetId="12" r:id="rId12"/>
    <sheet name="SRmod (2)" sheetId="13" r:id="rId13"/>
    <sheet name="Miner Workup (4)" sheetId="17" r:id="rId14"/>
    <sheet name="Miner Workup (3)" sheetId="16" r:id="rId15"/>
    <sheet name="Miner Workup (2)" sheetId="15" r:id="rId16"/>
    <sheet name="Miner Workup" sheetId="14" r:id="rId1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1" i="17" l="1"/>
  <c r="T21" i="17"/>
  <c r="W21" i="17"/>
  <c r="U21" i="17"/>
  <c r="T25" i="17"/>
  <c r="AB25" i="17"/>
  <c r="U25" i="17"/>
  <c r="T23" i="17"/>
  <c r="AB23" i="17"/>
  <c r="U23" i="17"/>
  <c r="T30" i="17"/>
  <c r="AB30" i="17"/>
  <c r="U30" i="17"/>
  <c r="T32" i="17"/>
  <c r="AB32" i="17"/>
  <c r="U32" i="17"/>
  <c r="T24" i="17"/>
  <c r="AB24" i="17"/>
  <c r="U24" i="17"/>
  <c r="T29" i="17"/>
  <c r="AB29" i="17"/>
  <c r="U29" i="17"/>
  <c r="T31" i="17"/>
  <c r="AB31" i="17"/>
  <c r="U31" i="17"/>
  <c r="T27" i="17"/>
  <c r="AB27" i="17"/>
  <c r="U27" i="17"/>
  <c r="T26" i="17"/>
  <c r="AB26" i="17"/>
  <c r="U26" i="17"/>
  <c r="T22" i="17"/>
  <c r="AB22" i="17"/>
  <c r="U22" i="17"/>
  <c r="T28" i="17"/>
  <c r="AB28" i="17"/>
  <c r="U28" i="17"/>
  <c r="T38" i="17"/>
  <c r="AB38" i="17"/>
  <c r="U38" i="17"/>
  <c r="T33" i="17"/>
  <c r="AB33" i="17"/>
  <c r="U33" i="17"/>
  <c r="T37" i="17"/>
  <c r="AB37" i="17"/>
  <c r="U37" i="17"/>
  <c r="T36" i="17"/>
  <c r="AB36" i="17"/>
  <c r="U36" i="17"/>
  <c r="T34" i="17"/>
  <c r="AB34" i="17"/>
  <c r="U34" i="17"/>
  <c r="T42" i="17"/>
  <c r="AB42" i="17"/>
  <c r="U42" i="17"/>
  <c r="T41" i="17"/>
  <c r="AB41" i="17"/>
  <c r="U41" i="17"/>
  <c r="T39" i="17"/>
  <c r="AB39" i="17"/>
  <c r="U39" i="17"/>
  <c r="T35" i="17"/>
  <c r="AB35" i="17"/>
  <c r="U35" i="17"/>
  <c r="T40" i="17"/>
  <c r="AB40" i="17"/>
  <c r="U40" i="17"/>
  <c r="T2" i="17"/>
  <c r="AB2" i="17"/>
  <c r="U2" i="17"/>
  <c r="T7" i="17"/>
  <c r="AB7" i="17"/>
  <c r="U7" i="17"/>
  <c r="T5" i="17"/>
  <c r="AB5" i="17"/>
  <c r="U5" i="17"/>
  <c r="T8" i="17"/>
  <c r="AB8" i="17"/>
  <c r="U8" i="17"/>
  <c r="T9" i="17"/>
  <c r="AB9" i="17"/>
  <c r="U9" i="17"/>
  <c r="T10" i="17"/>
  <c r="AB10" i="17"/>
  <c r="U10" i="17"/>
  <c r="T3" i="17"/>
  <c r="AB3" i="17"/>
  <c r="U3" i="17"/>
  <c r="T4" i="17"/>
  <c r="AB4" i="17"/>
  <c r="U4" i="17"/>
  <c r="T6" i="17"/>
  <c r="AB6" i="17"/>
  <c r="U6" i="17"/>
  <c r="T12" i="17"/>
  <c r="AB12" i="17"/>
  <c r="U12" i="17"/>
  <c r="T17" i="17"/>
  <c r="AB17" i="17"/>
  <c r="U17" i="17"/>
  <c r="T16" i="17"/>
  <c r="AB16" i="17"/>
  <c r="U16" i="17"/>
  <c r="T11" i="17"/>
  <c r="AB11" i="17"/>
  <c r="U11" i="17"/>
  <c r="T15" i="17"/>
  <c r="AB15" i="17"/>
  <c r="U15" i="17"/>
  <c r="T14" i="17"/>
  <c r="AB14" i="17"/>
  <c r="U14" i="17"/>
  <c r="T20" i="17"/>
  <c r="AB20" i="17"/>
  <c r="U20" i="17"/>
  <c r="T19" i="17"/>
  <c r="AB19" i="17"/>
  <c r="U19" i="17"/>
  <c r="T18" i="17"/>
  <c r="AB18" i="17"/>
  <c r="U18" i="17"/>
  <c r="T13" i="17"/>
  <c r="AB13" i="17"/>
  <c r="U13" i="17"/>
  <c r="V21" i="17"/>
  <c r="M21" i="17"/>
  <c r="P21" i="17"/>
  <c r="N21" i="17"/>
  <c r="M25" i="17"/>
  <c r="N25" i="17"/>
  <c r="M23" i="17"/>
  <c r="N23" i="17"/>
  <c r="M30" i="17"/>
  <c r="N30" i="17"/>
  <c r="M32" i="17"/>
  <c r="N32" i="17"/>
  <c r="M24" i="17"/>
  <c r="N24" i="17"/>
  <c r="M29" i="17"/>
  <c r="N29" i="17"/>
  <c r="M31" i="17"/>
  <c r="N31" i="17"/>
  <c r="M27" i="17"/>
  <c r="N27" i="17"/>
  <c r="M26" i="17"/>
  <c r="N26" i="17"/>
  <c r="M22" i="17"/>
  <c r="N22" i="17"/>
  <c r="M28" i="17"/>
  <c r="N28" i="17"/>
  <c r="M38" i="17"/>
  <c r="N38" i="17"/>
  <c r="M33" i="17"/>
  <c r="N33" i="17"/>
  <c r="M37" i="17"/>
  <c r="N37" i="17"/>
  <c r="M36" i="17"/>
  <c r="N36" i="17"/>
  <c r="M34" i="17"/>
  <c r="N34" i="17"/>
  <c r="M42" i="17"/>
  <c r="N42" i="17"/>
  <c r="M41" i="17"/>
  <c r="N41" i="17"/>
  <c r="M39" i="17"/>
  <c r="N39" i="17"/>
  <c r="M35" i="17"/>
  <c r="N35" i="17"/>
  <c r="M40" i="17"/>
  <c r="N40" i="17"/>
  <c r="M2" i="17"/>
  <c r="N2" i="17"/>
  <c r="M7" i="17"/>
  <c r="N7" i="17"/>
  <c r="M5" i="17"/>
  <c r="N5" i="17"/>
  <c r="M8" i="17"/>
  <c r="N8" i="17"/>
  <c r="M9" i="17"/>
  <c r="N9" i="17"/>
  <c r="M10" i="17"/>
  <c r="N10" i="17"/>
  <c r="M3" i="17"/>
  <c r="N3" i="17"/>
  <c r="M4" i="17"/>
  <c r="N4" i="17"/>
  <c r="M6" i="17"/>
  <c r="N6" i="17"/>
  <c r="M12" i="17"/>
  <c r="N12" i="17"/>
  <c r="M17" i="17"/>
  <c r="N17" i="17"/>
  <c r="M16" i="17"/>
  <c r="N16" i="17"/>
  <c r="M11" i="17"/>
  <c r="N11" i="17"/>
  <c r="M15" i="17"/>
  <c r="N15" i="17"/>
  <c r="M14" i="17"/>
  <c r="N14" i="17"/>
  <c r="M20" i="17"/>
  <c r="N20" i="17"/>
  <c r="M19" i="17"/>
  <c r="N19" i="17"/>
  <c r="M18" i="17"/>
  <c r="N18" i="17"/>
  <c r="M13" i="17"/>
  <c r="N13" i="17"/>
  <c r="O21" i="17"/>
  <c r="F21" i="17"/>
  <c r="I21" i="17"/>
  <c r="G21" i="17"/>
  <c r="F25" i="17"/>
  <c r="G25" i="17"/>
  <c r="F23" i="17"/>
  <c r="G23" i="17"/>
  <c r="F30" i="17"/>
  <c r="G30" i="17"/>
  <c r="F32" i="17"/>
  <c r="G32" i="17"/>
  <c r="F24" i="17"/>
  <c r="G24" i="17"/>
  <c r="F29" i="17"/>
  <c r="G29" i="17"/>
  <c r="F31" i="17"/>
  <c r="G31" i="17"/>
  <c r="F27" i="17"/>
  <c r="G27" i="17"/>
  <c r="F26" i="17"/>
  <c r="G26" i="17"/>
  <c r="F22" i="17"/>
  <c r="G22" i="17"/>
  <c r="F28" i="17"/>
  <c r="G28" i="17"/>
  <c r="F38" i="17"/>
  <c r="G38" i="17"/>
  <c r="F33" i="17"/>
  <c r="G33" i="17"/>
  <c r="F37" i="17"/>
  <c r="G37" i="17"/>
  <c r="F36" i="17"/>
  <c r="G36" i="17"/>
  <c r="F34" i="17"/>
  <c r="G34" i="17"/>
  <c r="F42" i="17"/>
  <c r="G42" i="17"/>
  <c r="F41" i="17"/>
  <c r="G41" i="17"/>
  <c r="F39" i="17"/>
  <c r="G39" i="17"/>
  <c r="F35" i="17"/>
  <c r="G35" i="17"/>
  <c r="F40" i="17"/>
  <c r="G40" i="17"/>
  <c r="F2" i="17"/>
  <c r="G2" i="17"/>
  <c r="F7" i="17"/>
  <c r="G7" i="17"/>
  <c r="F5" i="17"/>
  <c r="G5" i="17"/>
  <c r="F8" i="17"/>
  <c r="G8" i="17"/>
  <c r="F9" i="17"/>
  <c r="G9" i="17"/>
  <c r="F10" i="17"/>
  <c r="G10" i="17"/>
  <c r="F3" i="17"/>
  <c r="G3" i="17"/>
  <c r="F4" i="17"/>
  <c r="G4" i="17"/>
  <c r="F6" i="17"/>
  <c r="G6" i="17"/>
  <c r="F12" i="17"/>
  <c r="G12" i="17"/>
  <c r="F17" i="17"/>
  <c r="G17" i="17"/>
  <c r="F16" i="17"/>
  <c r="G16" i="17"/>
  <c r="F11" i="17"/>
  <c r="G11" i="17"/>
  <c r="F15" i="17"/>
  <c r="G15" i="17"/>
  <c r="F14" i="17"/>
  <c r="G14" i="17"/>
  <c r="F20" i="17"/>
  <c r="G20" i="17"/>
  <c r="F19" i="17"/>
  <c r="G19" i="17"/>
  <c r="F18" i="17"/>
  <c r="G18" i="17"/>
  <c r="F13" i="17"/>
  <c r="G13" i="17"/>
  <c r="H21" i="17"/>
  <c r="W13" i="17"/>
  <c r="V13" i="17"/>
  <c r="P13" i="17"/>
  <c r="O13" i="17"/>
  <c r="I13" i="17"/>
  <c r="H13" i="17"/>
  <c r="W18" i="17"/>
  <c r="V18" i="17"/>
  <c r="P18" i="17"/>
  <c r="O18" i="17"/>
  <c r="I18" i="17"/>
  <c r="H18" i="17"/>
  <c r="W19" i="17"/>
  <c r="V19" i="17"/>
  <c r="P19" i="17"/>
  <c r="O19" i="17"/>
  <c r="I19" i="17"/>
  <c r="H19" i="17"/>
  <c r="W20" i="17"/>
  <c r="V20" i="17"/>
  <c r="P20" i="17"/>
  <c r="O20" i="17"/>
  <c r="I20" i="17"/>
  <c r="H20" i="17"/>
  <c r="W14" i="17"/>
  <c r="V14" i="17"/>
  <c r="P14" i="17"/>
  <c r="O14" i="17"/>
  <c r="I14" i="17"/>
  <c r="H14" i="17"/>
  <c r="W15" i="17"/>
  <c r="V15" i="17"/>
  <c r="P15" i="17"/>
  <c r="O15" i="17"/>
  <c r="I15" i="17"/>
  <c r="H15" i="17"/>
  <c r="W11" i="17"/>
  <c r="V11" i="17"/>
  <c r="P11" i="17"/>
  <c r="O11" i="17"/>
  <c r="I11" i="17"/>
  <c r="H11" i="17"/>
  <c r="W16" i="17"/>
  <c r="V16" i="17"/>
  <c r="P16" i="17"/>
  <c r="O16" i="17"/>
  <c r="I16" i="17"/>
  <c r="H16" i="17"/>
  <c r="W17" i="17"/>
  <c r="V17" i="17"/>
  <c r="P17" i="17"/>
  <c r="O17" i="17"/>
  <c r="I17" i="17"/>
  <c r="H17" i="17"/>
  <c r="W12" i="17"/>
  <c r="V12" i="17"/>
  <c r="P12" i="17"/>
  <c r="O12" i="17"/>
  <c r="I12" i="17"/>
  <c r="H12" i="17"/>
  <c r="W6" i="17"/>
  <c r="V6" i="17"/>
  <c r="P6" i="17"/>
  <c r="O6" i="17"/>
  <c r="I6" i="17"/>
  <c r="H6" i="17"/>
  <c r="W4" i="17"/>
  <c r="V4" i="17"/>
  <c r="P4" i="17"/>
  <c r="O4" i="17"/>
  <c r="I4" i="17"/>
  <c r="H4" i="17"/>
  <c r="W3" i="17"/>
  <c r="V3" i="17"/>
  <c r="P3" i="17"/>
  <c r="O3" i="17"/>
  <c r="I3" i="17"/>
  <c r="H3" i="17"/>
  <c r="W10" i="17"/>
  <c r="V10" i="17"/>
  <c r="P10" i="17"/>
  <c r="O10" i="17"/>
  <c r="I10" i="17"/>
  <c r="H10" i="17"/>
  <c r="W9" i="17"/>
  <c r="V9" i="17"/>
  <c r="P9" i="17"/>
  <c r="O9" i="17"/>
  <c r="I9" i="17"/>
  <c r="H9" i="17"/>
  <c r="W8" i="17"/>
  <c r="V8" i="17"/>
  <c r="P8" i="17"/>
  <c r="O8" i="17"/>
  <c r="I8" i="17"/>
  <c r="H8" i="17"/>
  <c r="W5" i="17"/>
  <c r="V5" i="17"/>
  <c r="P5" i="17"/>
  <c r="O5" i="17"/>
  <c r="I5" i="17"/>
  <c r="H5" i="17"/>
  <c r="W7" i="17"/>
  <c r="V7" i="17"/>
  <c r="P7" i="17"/>
  <c r="O7" i="17"/>
  <c r="I7" i="17"/>
  <c r="H7" i="17"/>
  <c r="W2" i="17"/>
  <c r="V2" i="17"/>
  <c r="P2" i="17"/>
  <c r="O2" i="17"/>
  <c r="I2" i="17"/>
  <c r="H2" i="17"/>
  <c r="W40" i="17"/>
  <c r="V40" i="17"/>
  <c r="P40" i="17"/>
  <c r="O40" i="17"/>
  <c r="I40" i="17"/>
  <c r="H40" i="17"/>
  <c r="W35" i="17"/>
  <c r="V35" i="17"/>
  <c r="P35" i="17"/>
  <c r="O35" i="17"/>
  <c r="I35" i="17"/>
  <c r="H35" i="17"/>
  <c r="W39" i="17"/>
  <c r="V39" i="17"/>
  <c r="P39" i="17"/>
  <c r="O39" i="17"/>
  <c r="I39" i="17"/>
  <c r="H39" i="17"/>
  <c r="W41" i="17"/>
  <c r="V41" i="17"/>
  <c r="P41" i="17"/>
  <c r="O41" i="17"/>
  <c r="I41" i="17"/>
  <c r="H41" i="17"/>
  <c r="W42" i="17"/>
  <c r="V42" i="17"/>
  <c r="P42" i="17"/>
  <c r="O42" i="17"/>
  <c r="I42" i="17"/>
  <c r="H42" i="17"/>
  <c r="W34" i="17"/>
  <c r="V34" i="17"/>
  <c r="P34" i="17"/>
  <c r="O34" i="17"/>
  <c r="I34" i="17"/>
  <c r="H34" i="17"/>
  <c r="W36" i="17"/>
  <c r="V36" i="17"/>
  <c r="P36" i="17"/>
  <c r="O36" i="17"/>
  <c r="I36" i="17"/>
  <c r="H36" i="17"/>
  <c r="W37" i="17"/>
  <c r="V37" i="17"/>
  <c r="P37" i="17"/>
  <c r="O37" i="17"/>
  <c r="I37" i="17"/>
  <c r="H37" i="17"/>
  <c r="W33" i="17"/>
  <c r="V33" i="17"/>
  <c r="P33" i="17"/>
  <c r="O33" i="17"/>
  <c r="I33" i="17"/>
  <c r="H33" i="17"/>
  <c r="W38" i="17"/>
  <c r="V38" i="17"/>
  <c r="P38" i="17"/>
  <c r="O38" i="17"/>
  <c r="I38" i="17"/>
  <c r="H38" i="17"/>
  <c r="W28" i="17"/>
  <c r="V28" i="17"/>
  <c r="P28" i="17"/>
  <c r="O28" i="17"/>
  <c r="I28" i="17"/>
  <c r="H28" i="17"/>
  <c r="W22" i="17"/>
  <c r="V22" i="17"/>
  <c r="P22" i="17"/>
  <c r="O22" i="17"/>
  <c r="I22" i="17"/>
  <c r="H22" i="17"/>
  <c r="W26" i="17"/>
  <c r="V26" i="17"/>
  <c r="P26" i="17"/>
  <c r="O26" i="17"/>
  <c r="I26" i="17"/>
  <c r="H26" i="17"/>
  <c r="W27" i="17"/>
  <c r="V27" i="17"/>
  <c r="P27" i="17"/>
  <c r="O27" i="17"/>
  <c r="I27" i="17"/>
  <c r="H27" i="17"/>
  <c r="W31" i="17"/>
  <c r="V31" i="17"/>
  <c r="P31" i="17"/>
  <c r="O31" i="17"/>
  <c r="I31" i="17"/>
  <c r="H31" i="17"/>
  <c r="W29" i="17"/>
  <c r="V29" i="17"/>
  <c r="P29" i="17"/>
  <c r="O29" i="17"/>
  <c r="I29" i="17"/>
  <c r="H29" i="17"/>
  <c r="W24" i="17"/>
  <c r="V24" i="17"/>
  <c r="P24" i="17"/>
  <c r="O24" i="17"/>
  <c r="I24" i="17"/>
  <c r="H24" i="17"/>
  <c r="W32" i="17"/>
  <c r="V32" i="17"/>
  <c r="P32" i="17"/>
  <c r="O32" i="17"/>
  <c r="I32" i="17"/>
  <c r="H32" i="17"/>
  <c r="W30" i="17"/>
  <c r="V30" i="17"/>
  <c r="P30" i="17"/>
  <c r="O30" i="17"/>
  <c r="I30" i="17"/>
  <c r="H30" i="17"/>
  <c r="W23" i="17"/>
  <c r="V23" i="17"/>
  <c r="P23" i="17"/>
  <c r="O23" i="17"/>
  <c r="I23" i="17"/>
  <c r="H23" i="17"/>
  <c r="W25" i="17"/>
  <c r="V25" i="17"/>
  <c r="P25" i="17"/>
  <c r="O25" i="17"/>
  <c r="I25" i="17"/>
  <c r="H25" i="17"/>
  <c r="AB46" i="16"/>
  <c r="T46" i="16"/>
  <c r="W46" i="16"/>
  <c r="U46" i="16"/>
  <c r="T2" i="16"/>
  <c r="AB2" i="16"/>
  <c r="U2" i="16"/>
  <c r="T3" i="16"/>
  <c r="AB3" i="16"/>
  <c r="U3" i="16"/>
  <c r="T4" i="16"/>
  <c r="AB4" i="16"/>
  <c r="U4" i="16"/>
  <c r="T5" i="16"/>
  <c r="AB5" i="16"/>
  <c r="U5" i="16"/>
  <c r="T6" i="16"/>
  <c r="AB6" i="16"/>
  <c r="U6" i="16"/>
  <c r="T7" i="16"/>
  <c r="AB7" i="16"/>
  <c r="U7" i="16"/>
  <c r="T8" i="16"/>
  <c r="AB8" i="16"/>
  <c r="U8" i="16"/>
  <c r="T10" i="16"/>
  <c r="AB10" i="16"/>
  <c r="U10" i="16"/>
  <c r="T11" i="16"/>
  <c r="AB11" i="16"/>
  <c r="U11" i="16"/>
  <c r="T12" i="16"/>
  <c r="AB12" i="16"/>
  <c r="U12" i="16"/>
  <c r="T13" i="16"/>
  <c r="AB13" i="16"/>
  <c r="U13" i="16"/>
  <c r="T14" i="16"/>
  <c r="AB14" i="16"/>
  <c r="U14" i="16"/>
  <c r="T15" i="16"/>
  <c r="AB15" i="16"/>
  <c r="U15" i="16"/>
  <c r="T16" i="16"/>
  <c r="AB16" i="16"/>
  <c r="U16" i="16"/>
  <c r="T17" i="16"/>
  <c r="AB17" i="16"/>
  <c r="U17" i="16"/>
  <c r="T18" i="16"/>
  <c r="AB18" i="16"/>
  <c r="U18" i="16"/>
  <c r="T19" i="16"/>
  <c r="AB19" i="16"/>
  <c r="U19" i="16"/>
  <c r="T20" i="16"/>
  <c r="AB20" i="16"/>
  <c r="U20" i="16"/>
  <c r="T21" i="16"/>
  <c r="AB21" i="16"/>
  <c r="U21" i="16"/>
  <c r="T22" i="16"/>
  <c r="AB22" i="16"/>
  <c r="U22" i="16"/>
  <c r="T23" i="16"/>
  <c r="AB23" i="16"/>
  <c r="U23" i="16"/>
  <c r="T24" i="16"/>
  <c r="AB24" i="16"/>
  <c r="U24" i="16"/>
  <c r="T25" i="16"/>
  <c r="AB25" i="16"/>
  <c r="U25" i="16"/>
  <c r="T26" i="16"/>
  <c r="AB26" i="16"/>
  <c r="U26" i="16"/>
  <c r="T27" i="16"/>
  <c r="AB27" i="16"/>
  <c r="U27" i="16"/>
  <c r="T28" i="16"/>
  <c r="AB28" i="16"/>
  <c r="U28" i="16"/>
  <c r="T29" i="16"/>
  <c r="AB29" i="16"/>
  <c r="U29" i="16"/>
  <c r="T30" i="16"/>
  <c r="AB30" i="16"/>
  <c r="U30" i="16"/>
  <c r="T31" i="16"/>
  <c r="AB31" i="16"/>
  <c r="U31" i="16"/>
  <c r="T32" i="16"/>
  <c r="AB32" i="16"/>
  <c r="U32" i="16"/>
  <c r="T33" i="16"/>
  <c r="AB33" i="16"/>
  <c r="U33" i="16"/>
  <c r="T34" i="16"/>
  <c r="AB34" i="16"/>
  <c r="U34" i="16"/>
  <c r="T35" i="16"/>
  <c r="AB35" i="16"/>
  <c r="U35" i="16"/>
  <c r="T36" i="16"/>
  <c r="AB36" i="16"/>
  <c r="U36" i="16"/>
  <c r="T37" i="16"/>
  <c r="AB37" i="16"/>
  <c r="U37" i="16"/>
  <c r="T38" i="16"/>
  <c r="AB38" i="16"/>
  <c r="U38" i="16"/>
  <c r="T39" i="16"/>
  <c r="AB39" i="16"/>
  <c r="U39" i="16"/>
  <c r="T40" i="16"/>
  <c r="AB40" i="16"/>
  <c r="U40" i="16"/>
  <c r="T41" i="16"/>
  <c r="AB41" i="16"/>
  <c r="U41" i="16"/>
  <c r="T42" i="16"/>
  <c r="AB42" i="16"/>
  <c r="U42" i="16"/>
  <c r="T43" i="16"/>
  <c r="AB43" i="16"/>
  <c r="U43" i="16"/>
  <c r="T44" i="16"/>
  <c r="AB44" i="16"/>
  <c r="U44" i="16"/>
  <c r="T45" i="16"/>
  <c r="AB45" i="16"/>
  <c r="U45" i="16"/>
  <c r="V46" i="16"/>
  <c r="M46" i="16"/>
  <c r="P46" i="16"/>
  <c r="N46" i="16"/>
  <c r="M2" i="16"/>
  <c r="N2" i="16"/>
  <c r="M3" i="16"/>
  <c r="N3" i="16"/>
  <c r="M4" i="16"/>
  <c r="N4" i="16"/>
  <c r="M5" i="16"/>
  <c r="N5" i="16"/>
  <c r="M6" i="16"/>
  <c r="N6" i="16"/>
  <c r="M7" i="16"/>
  <c r="N7" i="16"/>
  <c r="M8" i="16"/>
  <c r="N8" i="16"/>
  <c r="M10" i="16"/>
  <c r="N10" i="16"/>
  <c r="M11" i="16"/>
  <c r="N11" i="16"/>
  <c r="M12" i="16"/>
  <c r="N12" i="16"/>
  <c r="M13" i="16"/>
  <c r="N13" i="16"/>
  <c r="M14" i="16"/>
  <c r="N14" i="16"/>
  <c r="M15" i="16"/>
  <c r="N15" i="16"/>
  <c r="M16" i="16"/>
  <c r="N16" i="16"/>
  <c r="M17" i="16"/>
  <c r="N17" i="16"/>
  <c r="M18" i="16"/>
  <c r="N18" i="16"/>
  <c r="M19" i="16"/>
  <c r="N19" i="16"/>
  <c r="M20" i="16"/>
  <c r="N20" i="16"/>
  <c r="M21" i="16"/>
  <c r="N21" i="16"/>
  <c r="M22" i="16"/>
  <c r="N22" i="16"/>
  <c r="M23" i="16"/>
  <c r="N23" i="16"/>
  <c r="M24" i="16"/>
  <c r="N24" i="16"/>
  <c r="M25" i="16"/>
  <c r="N25" i="16"/>
  <c r="M26" i="16"/>
  <c r="N26" i="16"/>
  <c r="M27" i="16"/>
  <c r="N27" i="16"/>
  <c r="M28" i="16"/>
  <c r="N28" i="16"/>
  <c r="M29" i="16"/>
  <c r="N29" i="16"/>
  <c r="M30" i="16"/>
  <c r="N30" i="16"/>
  <c r="M31" i="16"/>
  <c r="N31" i="16"/>
  <c r="M32" i="16"/>
  <c r="N32" i="16"/>
  <c r="M33" i="16"/>
  <c r="N33" i="16"/>
  <c r="M34" i="16"/>
  <c r="N34" i="16"/>
  <c r="M35" i="16"/>
  <c r="N35" i="16"/>
  <c r="M36" i="16"/>
  <c r="N36" i="16"/>
  <c r="M37" i="16"/>
  <c r="N37" i="16"/>
  <c r="M38" i="16"/>
  <c r="N38" i="16"/>
  <c r="M39" i="16"/>
  <c r="N39" i="16"/>
  <c r="M40" i="16"/>
  <c r="N40" i="16"/>
  <c r="M41" i="16"/>
  <c r="N41" i="16"/>
  <c r="M42" i="16"/>
  <c r="N42" i="16"/>
  <c r="M43" i="16"/>
  <c r="N43" i="16"/>
  <c r="M44" i="16"/>
  <c r="N44" i="16"/>
  <c r="M45" i="16"/>
  <c r="N45" i="16"/>
  <c r="O46" i="16"/>
  <c r="F46" i="16"/>
  <c r="I46" i="16"/>
  <c r="G46" i="16"/>
  <c r="F2" i="16"/>
  <c r="G2" i="16"/>
  <c r="F3" i="16"/>
  <c r="G3" i="16"/>
  <c r="F4" i="16"/>
  <c r="G4" i="16"/>
  <c r="F5" i="16"/>
  <c r="G5" i="16"/>
  <c r="F6" i="16"/>
  <c r="G6" i="16"/>
  <c r="F7" i="16"/>
  <c r="G7" i="16"/>
  <c r="F8" i="16"/>
  <c r="G8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4" i="16"/>
  <c r="G44" i="16"/>
  <c r="F45" i="16"/>
  <c r="G45" i="16"/>
  <c r="H46" i="16"/>
  <c r="W45" i="16"/>
  <c r="V45" i="16"/>
  <c r="P45" i="16"/>
  <c r="O45" i="16"/>
  <c r="I45" i="16"/>
  <c r="H45" i="16"/>
  <c r="W44" i="16"/>
  <c r="V44" i="16"/>
  <c r="P44" i="16"/>
  <c r="O44" i="16"/>
  <c r="I44" i="16"/>
  <c r="H44" i="16"/>
  <c r="W43" i="16"/>
  <c r="V43" i="16"/>
  <c r="P43" i="16"/>
  <c r="O43" i="16"/>
  <c r="I43" i="16"/>
  <c r="H43" i="16"/>
  <c r="W42" i="16"/>
  <c r="V42" i="16"/>
  <c r="P42" i="16"/>
  <c r="O42" i="16"/>
  <c r="I42" i="16"/>
  <c r="H42" i="16"/>
  <c r="W41" i="16"/>
  <c r="V41" i="16"/>
  <c r="P41" i="16"/>
  <c r="O41" i="16"/>
  <c r="I41" i="16"/>
  <c r="H41" i="16"/>
  <c r="W40" i="16"/>
  <c r="V40" i="16"/>
  <c r="P40" i="16"/>
  <c r="O40" i="16"/>
  <c r="I40" i="16"/>
  <c r="H40" i="16"/>
  <c r="W39" i="16"/>
  <c r="V39" i="16"/>
  <c r="P39" i="16"/>
  <c r="O39" i="16"/>
  <c r="I39" i="16"/>
  <c r="H39" i="16"/>
  <c r="W38" i="16"/>
  <c r="V38" i="16"/>
  <c r="P38" i="16"/>
  <c r="O38" i="16"/>
  <c r="I38" i="16"/>
  <c r="H38" i="16"/>
  <c r="W37" i="16"/>
  <c r="V37" i="16"/>
  <c r="P37" i="16"/>
  <c r="O37" i="16"/>
  <c r="I37" i="16"/>
  <c r="H37" i="16"/>
  <c r="W36" i="16"/>
  <c r="V36" i="16"/>
  <c r="P36" i="16"/>
  <c r="O36" i="16"/>
  <c r="I36" i="16"/>
  <c r="H36" i="16"/>
  <c r="W35" i="16"/>
  <c r="V35" i="16"/>
  <c r="P35" i="16"/>
  <c r="O35" i="16"/>
  <c r="I35" i="16"/>
  <c r="H35" i="16"/>
  <c r="W34" i="16"/>
  <c r="V34" i="16"/>
  <c r="P34" i="16"/>
  <c r="O34" i="16"/>
  <c r="I34" i="16"/>
  <c r="H34" i="16"/>
  <c r="W33" i="16"/>
  <c r="V33" i="16"/>
  <c r="P33" i="16"/>
  <c r="O33" i="16"/>
  <c r="I33" i="16"/>
  <c r="H33" i="16"/>
  <c r="W32" i="16"/>
  <c r="V32" i="16"/>
  <c r="P32" i="16"/>
  <c r="O32" i="16"/>
  <c r="I32" i="16"/>
  <c r="H32" i="16"/>
  <c r="W31" i="16"/>
  <c r="V31" i="16"/>
  <c r="P31" i="16"/>
  <c r="O31" i="16"/>
  <c r="I31" i="16"/>
  <c r="H31" i="16"/>
  <c r="W30" i="16"/>
  <c r="V30" i="16"/>
  <c r="P30" i="16"/>
  <c r="O30" i="16"/>
  <c r="I30" i="16"/>
  <c r="H30" i="16"/>
  <c r="W29" i="16"/>
  <c r="V29" i="16"/>
  <c r="P29" i="16"/>
  <c r="O29" i="16"/>
  <c r="I29" i="16"/>
  <c r="H29" i="16"/>
  <c r="W28" i="16"/>
  <c r="V28" i="16"/>
  <c r="P28" i="16"/>
  <c r="O28" i="16"/>
  <c r="I28" i="16"/>
  <c r="H28" i="16"/>
  <c r="W27" i="16"/>
  <c r="V27" i="16"/>
  <c r="P27" i="16"/>
  <c r="O27" i="16"/>
  <c r="I27" i="16"/>
  <c r="H27" i="16"/>
  <c r="W26" i="16"/>
  <c r="V26" i="16"/>
  <c r="P26" i="16"/>
  <c r="O26" i="16"/>
  <c r="I26" i="16"/>
  <c r="H26" i="16"/>
  <c r="W25" i="16"/>
  <c r="V25" i="16"/>
  <c r="P25" i="16"/>
  <c r="O25" i="16"/>
  <c r="I25" i="16"/>
  <c r="H25" i="16"/>
  <c r="W24" i="16"/>
  <c r="V24" i="16"/>
  <c r="P24" i="16"/>
  <c r="O24" i="16"/>
  <c r="I24" i="16"/>
  <c r="H24" i="16"/>
  <c r="W23" i="16"/>
  <c r="V23" i="16"/>
  <c r="P23" i="16"/>
  <c r="O23" i="16"/>
  <c r="I23" i="16"/>
  <c r="H23" i="16"/>
  <c r="W22" i="16"/>
  <c r="V22" i="16"/>
  <c r="P22" i="16"/>
  <c r="O22" i="16"/>
  <c r="I22" i="16"/>
  <c r="H22" i="16"/>
  <c r="W21" i="16"/>
  <c r="V21" i="16"/>
  <c r="P21" i="16"/>
  <c r="O21" i="16"/>
  <c r="I21" i="16"/>
  <c r="H21" i="16"/>
  <c r="W20" i="16"/>
  <c r="V20" i="16"/>
  <c r="P20" i="16"/>
  <c r="O20" i="16"/>
  <c r="I20" i="16"/>
  <c r="H20" i="16"/>
  <c r="W19" i="16"/>
  <c r="V19" i="16"/>
  <c r="P19" i="16"/>
  <c r="O19" i="16"/>
  <c r="I19" i="16"/>
  <c r="H19" i="16"/>
  <c r="W18" i="16"/>
  <c r="V18" i="16"/>
  <c r="P18" i="16"/>
  <c r="O18" i="16"/>
  <c r="I18" i="16"/>
  <c r="H18" i="16"/>
  <c r="W17" i="16"/>
  <c r="V17" i="16"/>
  <c r="P17" i="16"/>
  <c r="O17" i="16"/>
  <c r="I17" i="16"/>
  <c r="H17" i="16"/>
  <c r="W16" i="16"/>
  <c r="V16" i="16"/>
  <c r="P16" i="16"/>
  <c r="O16" i="16"/>
  <c r="I16" i="16"/>
  <c r="H16" i="16"/>
  <c r="W15" i="16"/>
  <c r="V15" i="16"/>
  <c r="P15" i="16"/>
  <c r="O15" i="16"/>
  <c r="I15" i="16"/>
  <c r="H15" i="16"/>
  <c r="W14" i="16"/>
  <c r="V14" i="16"/>
  <c r="P14" i="16"/>
  <c r="O14" i="16"/>
  <c r="I14" i="16"/>
  <c r="H14" i="16"/>
  <c r="W13" i="16"/>
  <c r="V13" i="16"/>
  <c r="P13" i="16"/>
  <c r="O13" i="16"/>
  <c r="I13" i="16"/>
  <c r="H13" i="16"/>
  <c r="W12" i="16"/>
  <c r="V12" i="16"/>
  <c r="P12" i="16"/>
  <c r="O12" i="16"/>
  <c r="I12" i="16"/>
  <c r="H12" i="16"/>
  <c r="W11" i="16"/>
  <c r="V11" i="16"/>
  <c r="P11" i="16"/>
  <c r="O11" i="16"/>
  <c r="I11" i="16"/>
  <c r="H11" i="16"/>
  <c r="W10" i="16"/>
  <c r="V10" i="16"/>
  <c r="P10" i="16"/>
  <c r="O10" i="16"/>
  <c r="I10" i="16"/>
  <c r="H10" i="16"/>
  <c r="W8" i="16"/>
  <c r="V8" i="16"/>
  <c r="P8" i="16"/>
  <c r="O8" i="16"/>
  <c r="I8" i="16"/>
  <c r="H8" i="16"/>
  <c r="W7" i="16"/>
  <c r="V7" i="16"/>
  <c r="P7" i="16"/>
  <c r="O7" i="16"/>
  <c r="I7" i="16"/>
  <c r="H7" i="16"/>
  <c r="W6" i="16"/>
  <c r="V6" i="16"/>
  <c r="P6" i="16"/>
  <c r="O6" i="16"/>
  <c r="I6" i="16"/>
  <c r="H6" i="16"/>
  <c r="W5" i="16"/>
  <c r="V5" i="16"/>
  <c r="P5" i="16"/>
  <c r="O5" i="16"/>
  <c r="I5" i="16"/>
  <c r="H5" i="16"/>
  <c r="W4" i="16"/>
  <c r="V4" i="16"/>
  <c r="P4" i="16"/>
  <c r="O4" i="16"/>
  <c r="I4" i="16"/>
  <c r="H4" i="16"/>
  <c r="W3" i="16"/>
  <c r="V3" i="16"/>
  <c r="P3" i="16"/>
  <c r="O3" i="16"/>
  <c r="I3" i="16"/>
  <c r="H3" i="16"/>
  <c r="W2" i="16"/>
  <c r="V2" i="16"/>
  <c r="P2" i="16"/>
  <c r="O2" i="16"/>
  <c r="I2" i="16"/>
  <c r="H2" i="16"/>
  <c r="W3" i="14"/>
  <c r="W4" i="14"/>
  <c r="W5" i="14"/>
  <c r="W6" i="14"/>
  <c r="W7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W27" i="14"/>
  <c r="W28" i="14"/>
  <c r="W29" i="14"/>
  <c r="W30" i="14"/>
  <c r="W31" i="14"/>
  <c r="W32" i="14"/>
  <c r="W33" i="14"/>
  <c r="W34" i="14"/>
  <c r="W35" i="14"/>
  <c r="W36" i="14"/>
  <c r="W37" i="14"/>
  <c r="W38" i="14"/>
  <c r="W39" i="14"/>
  <c r="W40" i="14"/>
  <c r="W41" i="14"/>
  <c r="W42" i="14"/>
  <c r="W43" i="14"/>
  <c r="W44" i="14"/>
  <c r="W45" i="14"/>
  <c r="W46" i="14"/>
  <c r="W2" i="14"/>
  <c r="P3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2" i="14"/>
  <c r="I3" i="14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2" i="14"/>
  <c r="Y21" i="15"/>
  <c r="R21" i="15"/>
  <c r="S21" i="15"/>
  <c r="R25" i="15"/>
  <c r="Y25" i="15"/>
  <c r="S25" i="15"/>
  <c r="R23" i="15"/>
  <c r="Y23" i="15"/>
  <c r="S23" i="15"/>
  <c r="R30" i="15"/>
  <c r="Y30" i="15"/>
  <c r="S30" i="15"/>
  <c r="R32" i="15"/>
  <c r="Y32" i="15"/>
  <c r="S32" i="15"/>
  <c r="R24" i="15"/>
  <c r="Y24" i="15"/>
  <c r="S24" i="15"/>
  <c r="R29" i="15"/>
  <c r="Y29" i="15"/>
  <c r="S29" i="15"/>
  <c r="R31" i="15"/>
  <c r="Y31" i="15"/>
  <c r="S31" i="15"/>
  <c r="R27" i="15"/>
  <c r="Y27" i="15"/>
  <c r="S27" i="15"/>
  <c r="R26" i="15"/>
  <c r="Y26" i="15"/>
  <c r="S26" i="15"/>
  <c r="R22" i="15"/>
  <c r="Y22" i="15"/>
  <c r="S22" i="15"/>
  <c r="R28" i="15"/>
  <c r="Y28" i="15"/>
  <c r="S28" i="15"/>
  <c r="R37" i="15"/>
  <c r="Y37" i="15"/>
  <c r="S37" i="15"/>
  <c r="R36" i="15"/>
  <c r="Y36" i="15"/>
  <c r="S36" i="15"/>
  <c r="R35" i="15"/>
  <c r="Y35" i="15"/>
  <c r="S35" i="15"/>
  <c r="R33" i="15"/>
  <c r="Y33" i="15"/>
  <c r="S33" i="15"/>
  <c r="R41" i="15"/>
  <c r="Y41" i="15"/>
  <c r="S41" i="15"/>
  <c r="R40" i="15"/>
  <c r="Y40" i="15"/>
  <c r="S40" i="15"/>
  <c r="R38" i="15"/>
  <c r="Y38" i="15"/>
  <c r="S38" i="15"/>
  <c r="R34" i="15"/>
  <c r="Y34" i="15"/>
  <c r="S34" i="15"/>
  <c r="R39" i="15"/>
  <c r="Y39" i="15"/>
  <c r="S39" i="15"/>
  <c r="R2" i="15"/>
  <c r="Y2" i="15"/>
  <c r="S2" i="15"/>
  <c r="R7" i="15"/>
  <c r="Y7" i="15"/>
  <c r="S7" i="15"/>
  <c r="R5" i="15"/>
  <c r="Y5" i="15"/>
  <c r="S5" i="15"/>
  <c r="R8" i="15"/>
  <c r="Y8" i="15"/>
  <c r="S8" i="15"/>
  <c r="R9" i="15"/>
  <c r="Y9" i="15"/>
  <c r="S9" i="15"/>
  <c r="R10" i="15"/>
  <c r="Y10" i="15"/>
  <c r="S10" i="15"/>
  <c r="R3" i="15"/>
  <c r="Y3" i="15"/>
  <c r="S3" i="15"/>
  <c r="R4" i="15"/>
  <c r="Y4" i="15"/>
  <c r="S4" i="15"/>
  <c r="R6" i="15"/>
  <c r="Y6" i="15"/>
  <c r="S6" i="15"/>
  <c r="R12" i="15"/>
  <c r="Y12" i="15"/>
  <c r="S12" i="15"/>
  <c r="R17" i="15"/>
  <c r="Y17" i="15"/>
  <c r="S17" i="15"/>
  <c r="R16" i="15"/>
  <c r="Y16" i="15"/>
  <c r="S16" i="15"/>
  <c r="R11" i="15"/>
  <c r="Y11" i="15"/>
  <c r="S11" i="15"/>
  <c r="R15" i="15"/>
  <c r="Y15" i="15"/>
  <c r="S15" i="15"/>
  <c r="R14" i="15"/>
  <c r="Y14" i="15"/>
  <c r="S14" i="15"/>
  <c r="R20" i="15"/>
  <c r="Y20" i="15"/>
  <c r="S20" i="15"/>
  <c r="R19" i="15"/>
  <c r="Y19" i="15"/>
  <c r="S19" i="15"/>
  <c r="R18" i="15"/>
  <c r="Y18" i="15"/>
  <c r="S18" i="15"/>
  <c r="R13" i="15"/>
  <c r="Y13" i="15"/>
  <c r="S13" i="15"/>
  <c r="T21" i="15"/>
  <c r="L21" i="15"/>
  <c r="M21" i="15"/>
  <c r="L25" i="15"/>
  <c r="M25" i="15"/>
  <c r="L23" i="15"/>
  <c r="M23" i="15"/>
  <c r="L30" i="15"/>
  <c r="M30" i="15"/>
  <c r="L32" i="15"/>
  <c r="M32" i="15"/>
  <c r="L24" i="15"/>
  <c r="M24" i="15"/>
  <c r="L29" i="15"/>
  <c r="M29" i="15"/>
  <c r="L31" i="15"/>
  <c r="M31" i="15"/>
  <c r="L27" i="15"/>
  <c r="M27" i="15"/>
  <c r="L26" i="15"/>
  <c r="M26" i="15"/>
  <c r="L22" i="15"/>
  <c r="M22" i="15"/>
  <c r="L28" i="15"/>
  <c r="M28" i="15"/>
  <c r="L37" i="15"/>
  <c r="M37" i="15"/>
  <c r="L36" i="15"/>
  <c r="M36" i="15"/>
  <c r="L35" i="15"/>
  <c r="M35" i="15"/>
  <c r="L33" i="15"/>
  <c r="M33" i="15"/>
  <c r="L41" i="15"/>
  <c r="M41" i="15"/>
  <c r="L40" i="15"/>
  <c r="M40" i="15"/>
  <c r="L38" i="15"/>
  <c r="M38" i="15"/>
  <c r="L34" i="15"/>
  <c r="M34" i="15"/>
  <c r="L39" i="15"/>
  <c r="M39" i="15"/>
  <c r="L2" i="15"/>
  <c r="M2" i="15"/>
  <c r="L7" i="15"/>
  <c r="M7" i="15"/>
  <c r="L5" i="15"/>
  <c r="M5" i="15"/>
  <c r="L8" i="15"/>
  <c r="M8" i="15"/>
  <c r="L9" i="15"/>
  <c r="M9" i="15"/>
  <c r="L10" i="15"/>
  <c r="M10" i="15"/>
  <c r="L3" i="15"/>
  <c r="M3" i="15"/>
  <c r="L4" i="15"/>
  <c r="M4" i="15"/>
  <c r="L6" i="15"/>
  <c r="M6" i="15"/>
  <c r="L12" i="15"/>
  <c r="M12" i="15"/>
  <c r="L17" i="15"/>
  <c r="M17" i="15"/>
  <c r="L16" i="15"/>
  <c r="M16" i="15"/>
  <c r="L11" i="15"/>
  <c r="M11" i="15"/>
  <c r="L15" i="15"/>
  <c r="M15" i="15"/>
  <c r="L14" i="15"/>
  <c r="M14" i="15"/>
  <c r="L20" i="15"/>
  <c r="M20" i="15"/>
  <c r="L19" i="15"/>
  <c r="M19" i="15"/>
  <c r="L18" i="15"/>
  <c r="M18" i="15"/>
  <c r="L13" i="15"/>
  <c r="M13" i="15"/>
  <c r="N21" i="15"/>
  <c r="F21" i="15"/>
  <c r="G21" i="15"/>
  <c r="F25" i="15"/>
  <c r="G25" i="15"/>
  <c r="F23" i="15"/>
  <c r="G23" i="15"/>
  <c r="F30" i="15"/>
  <c r="G30" i="15"/>
  <c r="F32" i="15"/>
  <c r="G32" i="15"/>
  <c r="F24" i="15"/>
  <c r="G24" i="15"/>
  <c r="F29" i="15"/>
  <c r="G29" i="15"/>
  <c r="F31" i="15"/>
  <c r="G31" i="15"/>
  <c r="F27" i="15"/>
  <c r="G27" i="15"/>
  <c r="F26" i="15"/>
  <c r="G26" i="15"/>
  <c r="F22" i="15"/>
  <c r="G22" i="15"/>
  <c r="F28" i="15"/>
  <c r="G28" i="15"/>
  <c r="F37" i="15"/>
  <c r="G37" i="15"/>
  <c r="F36" i="15"/>
  <c r="G36" i="15"/>
  <c r="F35" i="15"/>
  <c r="G35" i="15"/>
  <c r="F33" i="15"/>
  <c r="G33" i="15"/>
  <c r="F41" i="15"/>
  <c r="G41" i="15"/>
  <c r="F40" i="15"/>
  <c r="G40" i="15"/>
  <c r="F38" i="15"/>
  <c r="G38" i="15"/>
  <c r="F34" i="15"/>
  <c r="G34" i="15"/>
  <c r="F39" i="15"/>
  <c r="G39" i="15"/>
  <c r="F2" i="15"/>
  <c r="G2" i="15"/>
  <c r="F7" i="15"/>
  <c r="G7" i="15"/>
  <c r="F5" i="15"/>
  <c r="G5" i="15"/>
  <c r="F8" i="15"/>
  <c r="G8" i="15"/>
  <c r="F9" i="15"/>
  <c r="G9" i="15"/>
  <c r="F10" i="15"/>
  <c r="G10" i="15"/>
  <c r="F3" i="15"/>
  <c r="G3" i="15"/>
  <c r="F4" i="15"/>
  <c r="G4" i="15"/>
  <c r="F6" i="15"/>
  <c r="G6" i="15"/>
  <c r="F12" i="15"/>
  <c r="G12" i="15"/>
  <c r="F17" i="15"/>
  <c r="G17" i="15"/>
  <c r="F16" i="15"/>
  <c r="G16" i="15"/>
  <c r="F11" i="15"/>
  <c r="G11" i="15"/>
  <c r="F15" i="15"/>
  <c r="G15" i="15"/>
  <c r="F14" i="15"/>
  <c r="G14" i="15"/>
  <c r="F20" i="15"/>
  <c r="G20" i="15"/>
  <c r="F19" i="15"/>
  <c r="G19" i="15"/>
  <c r="F18" i="15"/>
  <c r="G18" i="15"/>
  <c r="F13" i="15"/>
  <c r="G13" i="15"/>
  <c r="H21" i="15"/>
  <c r="T13" i="15"/>
  <c r="N13" i="15"/>
  <c r="H13" i="15"/>
  <c r="T18" i="15"/>
  <c r="N18" i="15"/>
  <c r="H18" i="15"/>
  <c r="T19" i="15"/>
  <c r="N19" i="15"/>
  <c r="H19" i="15"/>
  <c r="T20" i="15"/>
  <c r="N20" i="15"/>
  <c r="H20" i="15"/>
  <c r="T14" i="15"/>
  <c r="N14" i="15"/>
  <c r="H14" i="15"/>
  <c r="T15" i="15"/>
  <c r="N15" i="15"/>
  <c r="H15" i="15"/>
  <c r="T11" i="15"/>
  <c r="N11" i="15"/>
  <c r="H11" i="15"/>
  <c r="T16" i="15"/>
  <c r="N16" i="15"/>
  <c r="H16" i="15"/>
  <c r="T17" i="15"/>
  <c r="N17" i="15"/>
  <c r="H17" i="15"/>
  <c r="T12" i="15"/>
  <c r="N12" i="15"/>
  <c r="H12" i="15"/>
  <c r="T6" i="15"/>
  <c r="N6" i="15"/>
  <c r="H6" i="15"/>
  <c r="T4" i="15"/>
  <c r="N4" i="15"/>
  <c r="H4" i="15"/>
  <c r="T3" i="15"/>
  <c r="N3" i="15"/>
  <c r="H3" i="15"/>
  <c r="T10" i="15"/>
  <c r="N10" i="15"/>
  <c r="H10" i="15"/>
  <c r="T9" i="15"/>
  <c r="N9" i="15"/>
  <c r="H9" i="15"/>
  <c r="T8" i="15"/>
  <c r="N8" i="15"/>
  <c r="H8" i="15"/>
  <c r="T5" i="15"/>
  <c r="N5" i="15"/>
  <c r="H5" i="15"/>
  <c r="T7" i="15"/>
  <c r="N7" i="15"/>
  <c r="H7" i="15"/>
  <c r="T2" i="15"/>
  <c r="N2" i="15"/>
  <c r="H2" i="15"/>
  <c r="T39" i="15"/>
  <c r="N39" i="15"/>
  <c r="H39" i="15"/>
  <c r="T34" i="15"/>
  <c r="N34" i="15"/>
  <c r="H34" i="15"/>
  <c r="T38" i="15"/>
  <c r="N38" i="15"/>
  <c r="H38" i="15"/>
  <c r="T40" i="15"/>
  <c r="N40" i="15"/>
  <c r="H40" i="15"/>
  <c r="T41" i="15"/>
  <c r="N41" i="15"/>
  <c r="H41" i="15"/>
  <c r="T33" i="15"/>
  <c r="N33" i="15"/>
  <c r="H33" i="15"/>
  <c r="T35" i="15"/>
  <c r="N35" i="15"/>
  <c r="H35" i="15"/>
  <c r="T36" i="15"/>
  <c r="N36" i="15"/>
  <c r="H36" i="15"/>
  <c r="T37" i="15"/>
  <c r="N37" i="15"/>
  <c r="H37" i="15"/>
  <c r="T28" i="15"/>
  <c r="N28" i="15"/>
  <c r="H28" i="15"/>
  <c r="T22" i="15"/>
  <c r="N22" i="15"/>
  <c r="H22" i="15"/>
  <c r="T26" i="15"/>
  <c r="N26" i="15"/>
  <c r="H26" i="15"/>
  <c r="T27" i="15"/>
  <c r="N27" i="15"/>
  <c r="H27" i="15"/>
  <c r="T31" i="15"/>
  <c r="N31" i="15"/>
  <c r="H31" i="15"/>
  <c r="T29" i="15"/>
  <c r="N29" i="15"/>
  <c r="H29" i="15"/>
  <c r="T24" i="15"/>
  <c r="N24" i="15"/>
  <c r="H24" i="15"/>
  <c r="T32" i="15"/>
  <c r="N32" i="15"/>
  <c r="H32" i="15"/>
  <c r="T30" i="15"/>
  <c r="N30" i="15"/>
  <c r="H30" i="15"/>
  <c r="T23" i="15"/>
  <c r="N23" i="15"/>
  <c r="H23" i="15"/>
  <c r="T25" i="15"/>
  <c r="N25" i="15"/>
  <c r="H25" i="15"/>
  <c r="T46" i="14"/>
  <c r="AB46" i="14"/>
  <c r="U46" i="14"/>
  <c r="T2" i="14"/>
  <c r="AB2" i="14"/>
  <c r="U2" i="14"/>
  <c r="T3" i="14"/>
  <c r="AB3" i="14"/>
  <c r="U3" i="14"/>
  <c r="T4" i="14"/>
  <c r="AB4" i="14"/>
  <c r="U4" i="14"/>
  <c r="T5" i="14"/>
  <c r="AB5" i="14"/>
  <c r="U5" i="14"/>
  <c r="T6" i="14"/>
  <c r="AB6" i="14"/>
  <c r="U6" i="14"/>
  <c r="T7" i="14"/>
  <c r="AB7" i="14"/>
  <c r="U7" i="14"/>
  <c r="T8" i="14"/>
  <c r="AB8" i="14"/>
  <c r="U8" i="14"/>
  <c r="T9" i="14"/>
  <c r="AB9" i="14"/>
  <c r="U9" i="14"/>
  <c r="T10" i="14"/>
  <c r="AB10" i="14"/>
  <c r="U10" i="14"/>
  <c r="T11" i="14"/>
  <c r="AB11" i="14"/>
  <c r="U11" i="14"/>
  <c r="T12" i="14"/>
  <c r="AB12" i="14"/>
  <c r="U12" i="14"/>
  <c r="T13" i="14"/>
  <c r="AB13" i="14"/>
  <c r="U13" i="14"/>
  <c r="T14" i="14"/>
  <c r="AB14" i="14"/>
  <c r="U14" i="14"/>
  <c r="T15" i="14"/>
  <c r="AB15" i="14"/>
  <c r="U15" i="14"/>
  <c r="T16" i="14"/>
  <c r="AB16" i="14"/>
  <c r="U16" i="14"/>
  <c r="T17" i="14"/>
  <c r="AB17" i="14"/>
  <c r="U17" i="14"/>
  <c r="T18" i="14"/>
  <c r="AB18" i="14"/>
  <c r="U18" i="14"/>
  <c r="T19" i="14"/>
  <c r="AB19" i="14"/>
  <c r="U19" i="14"/>
  <c r="T20" i="14"/>
  <c r="AB20" i="14"/>
  <c r="U20" i="14"/>
  <c r="T21" i="14"/>
  <c r="AB21" i="14"/>
  <c r="U21" i="14"/>
  <c r="T22" i="14"/>
  <c r="AB22" i="14"/>
  <c r="U22" i="14"/>
  <c r="T23" i="14"/>
  <c r="AB23" i="14"/>
  <c r="U23" i="14"/>
  <c r="T24" i="14"/>
  <c r="AB24" i="14"/>
  <c r="U24" i="14"/>
  <c r="T25" i="14"/>
  <c r="AB25" i="14"/>
  <c r="U25" i="14"/>
  <c r="T26" i="14"/>
  <c r="AB26" i="14"/>
  <c r="U26" i="14"/>
  <c r="T27" i="14"/>
  <c r="AB27" i="14"/>
  <c r="U27" i="14"/>
  <c r="T28" i="14"/>
  <c r="AB28" i="14"/>
  <c r="U28" i="14"/>
  <c r="T29" i="14"/>
  <c r="AB29" i="14"/>
  <c r="U29" i="14"/>
  <c r="T30" i="14"/>
  <c r="AB30" i="14"/>
  <c r="U30" i="14"/>
  <c r="T31" i="14"/>
  <c r="AB31" i="14"/>
  <c r="U31" i="14"/>
  <c r="T32" i="14"/>
  <c r="AB32" i="14"/>
  <c r="U32" i="14"/>
  <c r="T33" i="14"/>
  <c r="AB33" i="14"/>
  <c r="U33" i="14"/>
  <c r="T34" i="14"/>
  <c r="AB34" i="14"/>
  <c r="U34" i="14"/>
  <c r="T35" i="14"/>
  <c r="AB35" i="14"/>
  <c r="U35" i="14"/>
  <c r="T36" i="14"/>
  <c r="AB36" i="14"/>
  <c r="U36" i="14"/>
  <c r="T37" i="14"/>
  <c r="AB37" i="14"/>
  <c r="U37" i="14"/>
  <c r="T38" i="14"/>
  <c r="AB38" i="14"/>
  <c r="U38" i="14"/>
  <c r="T39" i="14"/>
  <c r="AB39" i="14"/>
  <c r="U39" i="14"/>
  <c r="T40" i="14"/>
  <c r="AB40" i="14"/>
  <c r="U40" i="14"/>
  <c r="T41" i="14"/>
  <c r="AB41" i="14"/>
  <c r="U41" i="14"/>
  <c r="T42" i="14"/>
  <c r="AB42" i="14"/>
  <c r="U42" i="14"/>
  <c r="T43" i="14"/>
  <c r="AB43" i="14"/>
  <c r="U43" i="14"/>
  <c r="T44" i="14"/>
  <c r="AB44" i="14"/>
  <c r="U44" i="14"/>
  <c r="T45" i="14"/>
  <c r="AB45" i="14"/>
  <c r="U45" i="14"/>
  <c r="V46" i="14"/>
  <c r="V45" i="14"/>
  <c r="V44" i="14"/>
  <c r="V43" i="14"/>
  <c r="V42" i="14"/>
  <c r="V41" i="14"/>
  <c r="V40" i="14"/>
  <c r="V39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V5" i="14"/>
  <c r="V4" i="14"/>
  <c r="V3" i="14"/>
  <c r="V2" i="14"/>
  <c r="M46" i="14"/>
  <c r="N46" i="14"/>
  <c r="M2" i="14"/>
  <c r="N2" i="14"/>
  <c r="M3" i="14"/>
  <c r="N3" i="14"/>
  <c r="M4" i="14"/>
  <c r="N4" i="14"/>
  <c r="M5" i="14"/>
  <c r="N5" i="14"/>
  <c r="M6" i="14"/>
  <c r="N6" i="14"/>
  <c r="M7" i="14"/>
  <c r="N7" i="14"/>
  <c r="M8" i="14"/>
  <c r="N8" i="14"/>
  <c r="M9" i="14"/>
  <c r="N9" i="14"/>
  <c r="M10" i="14"/>
  <c r="N10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M17" i="14"/>
  <c r="N17" i="14"/>
  <c r="M18" i="14"/>
  <c r="N18" i="14"/>
  <c r="M19" i="14"/>
  <c r="N19" i="14"/>
  <c r="M20" i="14"/>
  <c r="N20" i="14"/>
  <c r="M21" i="14"/>
  <c r="N21" i="14"/>
  <c r="M22" i="14"/>
  <c r="N22" i="14"/>
  <c r="M23" i="14"/>
  <c r="N23" i="14"/>
  <c r="M24" i="14"/>
  <c r="N24" i="14"/>
  <c r="M25" i="14"/>
  <c r="N25" i="14"/>
  <c r="M26" i="14"/>
  <c r="N26" i="14"/>
  <c r="M27" i="14"/>
  <c r="N27" i="14"/>
  <c r="M28" i="14"/>
  <c r="N28" i="14"/>
  <c r="M29" i="14"/>
  <c r="N29" i="14"/>
  <c r="M30" i="14"/>
  <c r="N30" i="14"/>
  <c r="M31" i="14"/>
  <c r="N31" i="14"/>
  <c r="M32" i="14"/>
  <c r="N32" i="14"/>
  <c r="M33" i="14"/>
  <c r="N33" i="14"/>
  <c r="M34" i="14"/>
  <c r="N34" i="14"/>
  <c r="M35" i="14"/>
  <c r="N35" i="14"/>
  <c r="M36" i="14"/>
  <c r="N36" i="14"/>
  <c r="M37" i="14"/>
  <c r="N37" i="14"/>
  <c r="M38" i="14"/>
  <c r="N38" i="14"/>
  <c r="M39" i="14"/>
  <c r="N39" i="14"/>
  <c r="M40" i="14"/>
  <c r="N40" i="14"/>
  <c r="M41" i="14"/>
  <c r="N41" i="14"/>
  <c r="M42" i="14"/>
  <c r="N42" i="14"/>
  <c r="M43" i="14"/>
  <c r="N43" i="14"/>
  <c r="M44" i="14"/>
  <c r="N44" i="14"/>
  <c r="M45" i="14"/>
  <c r="N45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O2" i="14"/>
  <c r="F3" i="14"/>
  <c r="G3" i="14"/>
  <c r="F2" i="14"/>
  <c r="G2" i="14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4" i="14"/>
  <c r="G44" i="14"/>
  <c r="F45" i="14"/>
  <c r="G45" i="14"/>
  <c r="F46" i="14"/>
  <c r="G46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2" i="14"/>
  <c r="Y22" i="13"/>
  <c r="Y2" i="13"/>
  <c r="Y4" i="13"/>
  <c r="Y5" i="13"/>
  <c r="Y6" i="13"/>
  <c r="Y7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4" i="13"/>
  <c r="Y25" i="13"/>
  <c r="Y26" i="13"/>
  <c r="Y27" i="13"/>
  <c r="Y28" i="13"/>
  <c r="Y30" i="13"/>
  <c r="Y31" i="13"/>
  <c r="Y32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Z22" i="13"/>
  <c r="R22" i="13"/>
  <c r="R2" i="13"/>
  <c r="R4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4" i="13"/>
  <c r="R25" i="13"/>
  <c r="R26" i="13"/>
  <c r="R27" i="13"/>
  <c r="R28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S22" i="13"/>
  <c r="F213" i="13"/>
  <c r="D213" i="13"/>
  <c r="B213" i="13"/>
  <c r="F212" i="13"/>
  <c r="D212" i="13"/>
  <c r="B212" i="13"/>
  <c r="F198" i="13"/>
  <c r="D198" i="13"/>
  <c r="B198" i="13"/>
  <c r="F197" i="13"/>
  <c r="D197" i="13"/>
  <c r="B197" i="13"/>
  <c r="G178" i="13"/>
  <c r="D178" i="13"/>
  <c r="B178" i="13"/>
  <c r="G177" i="13"/>
  <c r="D177" i="13"/>
  <c r="B177" i="13"/>
  <c r="D162" i="13"/>
  <c r="G161" i="13"/>
  <c r="D161" i="13"/>
  <c r="G160" i="13"/>
  <c r="B159" i="13"/>
  <c r="B158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3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J2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2" i="13"/>
  <c r="J24" i="13"/>
  <c r="J25" i="13"/>
  <c r="J26" i="13"/>
  <c r="J28" i="13"/>
  <c r="J30" i="13"/>
  <c r="J31" i="13"/>
  <c r="J32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Z45" i="13"/>
  <c r="S45" i="13"/>
  <c r="K45" i="13"/>
  <c r="Z44" i="13"/>
  <c r="S44" i="13"/>
  <c r="K44" i="13"/>
  <c r="Z43" i="13"/>
  <c r="S43" i="13"/>
  <c r="K43" i="13"/>
  <c r="Z42" i="13"/>
  <c r="S42" i="13"/>
  <c r="K42" i="13"/>
  <c r="Z41" i="13"/>
  <c r="S41" i="13"/>
  <c r="K41" i="13"/>
  <c r="Z40" i="13"/>
  <c r="S40" i="13"/>
  <c r="K40" i="13"/>
  <c r="Z39" i="13"/>
  <c r="S39" i="13"/>
  <c r="K39" i="13"/>
  <c r="Z38" i="13"/>
  <c r="S38" i="13"/>
  <c r="K38" i="13"/>
  <c r="Z37" i="13"/>
  <c r="S37" i="13"/>
  <c r="K37" i="13"/>
  <c r="Z36" i="13"/>
  <c r="S36" i="13"/>
  <c r="K36" i="13"/>
  <c r="Z35" i="13"/>
  <c r="S35" i="13"/>
  <c r="K35" i="13"/>
  <c r="Z34" i="13"/>
  <c r="S34" i="13"/>
  <c r="K34" i="13"/>
  <c r="Z33" i="13"/>
  <c r="S33" i="13"/>
  <c r="K33" i="13"/>
  <c r="Z32" i="13"/>
  <c r="S32" i="13"/>
  <c r="K32" i="13"/>
  <c r="Z31" i="13"/>
  <c r="S31" i="13"/>
  <c r="K31" i="13"/>
  <c r="Z30" i="13"/>
  <c r="S30" i="13"/>
  <c r="K30" i="13"/>
  <c r="Z28" i="13"/>
  <c r="S28" i="13"/>
  <c r="K28" i="13"/>
  <c r="Z27" i="13"/>
  <c r="S27" i="13"/>
  <c r="K27" i="13"/>
  <c r="Z26" i="13"/>
  <c r="S26" i="13"/>
  <c r="K26" i="13"/>
  <c r="Z25" i="13"/>
  <c r="S25" i="13"/>
  <c r="K25" i="13"/>
  <c r="Z24" i="13"/>
  <c r="S24" i="13"/>
  <c r="K24" i="13"/>
  <c r="Z23" i="13"/>
  <c r="S23" i="13"/>
  <c r="K23" i="13"/>
  <c r="K22" i="13"/>
  <c r="Z20" i="13"/>
  <c r="S20" i="13"/>
  <c r="K20" i="13"/>
  <c r="Z19" i="13"/>
  <c r="S19" i="13"/>
  <c r="K19" i="13"/>
  <c r="Z18" i="13"/>
  <c r="S18" i="13"/>
  <c r="K18" i="13"/>
  <c r="Z17" i="13"/>
  <c r="S17" i="13"/>
  <c r="K17" i="13"/>
  <c r="Z16" i="13"/>
  <c r="S16" i="13"/>
  <c r="K16" i="13"/>
  <c r="Z15" i="13"/>
  <c r="S15" i="13"/>
  <c r="K15" i="13"/>
  <c r="Z14" i="13"/>
  <c r="S14" i="13"/>
  <c r="K14" i="13"/>
  <c r="Z13" i="13"/>
  <c r="S13" i="13"/>
  <c r="K13" i="13"/>
  <c r="Z12" i="13"/>
  <c r="S12" i="13"/>
  <c r="K12" i="13"/>
  <c r="Z11" i="13"/>
  <c r="S11" i="13"/>
  <c r="K11" i="13"/>
  <c r="Z10" i="13"/>
  <c r="S10" i="13"/>
  <c r="K10" i="13"/>
  <c r="Z9" i="13"/>
  <c r="S9" i="13"/>
  <c r="K9" i="13"/>
  <c r="Z8" i="13"/>
  <c r="S8" i="13"/>
  <c r="K8" i="13"/>
  <c r="Z7" i="13"/>
  <c r="S7" i="13"/>
  <c r="K7" i="13"/>
  <c r="Z6" i="13"/>
  <c r="S6" i="13"/>
  <c r="K6" i="13"/>
  <c r="Z5" i="13"/>
  <c r="S5" i="13"/>
  <c r="K5" i="13"/>
  <c r="Z4" i="13"/>
  <c r="S4" i="13"/>
  <c r="K4" i="13"/>
  <c r="Z2" i="13"/>
  <c r="S2" i="13"/>
  <c r="K2" i="13"/>
  <c r="Y3" i="12"/>
  <c r="Y4" i="12"/>
  <c r="Y5" i="12"/>
  <c r="Y6" i="12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3" i="12"/>
  <c r="Y24" i="12"/>
  <c r="Y25" i="12"/>
  <c r="Y26" i="12"/>
  <c r="Y27" i="12"/>
  <c r="Y28" i="12"/>
  <c r="Y29" i="12"/>
  <c r="Y30" i="12"/>
  <c r="Y31" i="12"/>
  <c r="Y33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Y47" i="12"/>
  <c r="Y2" i="12"/>
  <c r="Z47" i="12"/>
  <c r="Z46" i="12"/>
  <c r="Z45" i="12"/>
  <c r="Z44" i="12"/>
  <c r="Z43" i="12"/>
  <c r="Z42" i="12"/>
  <c r="Z41" i="12"/>
  <c r="Z40" i="12"/>
  <c r="Z39" i="12"/>
  <c r="Z38" i="12"/>
  <c r="Z37" i="12"/>
  <c r="Z36" i="12"/>
  <c r="Z35" i="12"/>
  <c r="Z34" i="12"/>
  <c r="Z33" i="12"/>
  <c r="Z32" i="12"/>
  <c r="Z31" i="12"/>
  <c r="Z30" i="12"/>
  <c r="Z28" i="12"/>
  <c r="Z27" i="12"/>
  <c r="Z26" i="12"/>
  <c r="Z25" i="12"/>
  <c r="Z24" i="12"/>
  <c r="Z23" i="12"/>
  <c r="Z22" i="12"/>
  <c r="Z21" i="12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Z3" i="12"/>
  <c r="Z2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4" i="12"/>
  <c r="R47" i="12"/>
  <c r="R2" i="12"/>
  <c r="R3" i="12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3" i="12"/>
  <c r="R24" i="12"/>
  <c r="R25" i="12"/>
  <c r="R26" i="12"/>
  <c r="R27" i="12"/>
  <c r="R28" i="12"/>
  <c r="R29" i="12"/>
  <c r="R30" i="12"/>
  <c r="R31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/>
  <c r="S3" i="12"/>
  <c r="S2" i="12"/>
  <c r="J3" i="12"/>
  <c r="J2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2" i="12"/>
  <c r="J24" i="12"/>
  <c r="J25" i="12"/>
  <c r="J26" i="12"/>
  <c r="J28" i="12"/>
  <c r="J30" i="12"/>
  <c r="J31" i="12"/>
  <c r="J33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2" i="12"/>
  <c r="F214" i="12"/>
  <c r="D214" i="12"/>
  <c r="B214" i="12"/>
  <c r="F213" i="12"/>
  <c r="D213" i="12"/>
  <c r="B213" i="12"/>
  <c r="F199" i="12"/>
  <c r="D199" i="12"/>
  <c r="B199" i="12"/>
  <c r="F198" i="12"/>
  <c r="D198" i="12"/>
  <c r="B198" i="12"/>
  <c r="G179" i="12"/>
  <c r="D179" i="12"/>
  <c r="B179" i="12"/>
  <c r="G178" i="12"/>
  <c r="D178" i="12"/>
  <c r="B178" i="12"/>
  <c r="D163" i="12"/>
  <c r="G162" i="12"/>
  <c r="D162" i="12"/>
  <c r="G161" i="12"/>
  <c r="B160" i="12"/>
  <c r="B159" i="12"/>
  <c r="K142" i="12"/>
  <c r="K141" i="12"/>
  <c r="K140" i="12"/>
  <c r="K139" i="12"/>
  <c r="K138" i="12"/>
  <c r="K137" i="12"/>
  <c r="K136" i="12"/>
  <c r="K135" i="12"/>
  <c r="K134" i="12"/>
  <c r="K133" i="12"/>
  <c r="K132" i="12"/>
  <c r="K131" i="12"/>
  <c r="K130" i="12"/>
  <c r="K129" i="12"/>
  <c r="K128" i="12"/>
  <c r="K127" i="12"/>
  <c r="K126" i="12"/>
  <c r="K125" i="12"/>
  <c r="K124" i="12"/>
  <c r="K123" i="12"/>
  <c r="K122" i="12"/>
  <c r="K121" i="12"/>
  <c r="K120" i="12"/>
  <c r="K119" i="12"/>
  <c r="K118" i="12"/>
  <c r="K117" i="12"/>
  <c r="K116" i="12"/>
  <c r="K115" i="12"/>
  <c r="K114" i="12"/>
  <c r="K113" i="12"/>
  <c r="K112" i="12"/>
  <c r="K111" i="12"/>
  <c r="K110" i="12"/>
  <c r="K109" i="12"/>
  <c r="K108" i="12"/>
  <c r="K107" i="12"/>
  <c r="K106" i="12"/>
  <c r="K105" i="12"/>
  <c r="K104" i="12"/>
  <c r="K103" i="12"/>
  <c r="K102" i="12"/>
  <c r="K101" i="12"/>
  <c r="H27" i="11"/>
  <c r="H28" i="11"/>
  <c r="H29" i="11"/>
  <c r="I27" i="11"/>
  <c r="I28" i="11"/>
  <c r="I29" i="11"/>
  <c r="H26" i="11"/>
  <c r="I26" i="11"/>
  <c r="G27" i="11"/>
  <c r="G28" i="11"/>
  <c r="G29" i="11"/>
  <c r="G26" i="11"/>
  <c r="J117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9" i="10"/>
  <c r="K117" i="10"/>
  <c r="B27" i="11"/>
  <c r="B28" i="11"/>
  <c r="B29" i="11"/>
  <c r="C28" i="11"/>
  <c r="D28" i="11"/>
  <c r="C27" i="11"/>
  <c r="C29" i="11"/>
  <c r="D27" i="11"/>
  <c r="D29" i="11"/>
  <c r="C26" i="11"/>
  <c r="D26" i="11"/>
  <c r="B26" i="11"/>
  <c r="G157" i="10"/>
  <c r="D158" i="10"/>
  <c r="F209" i="10"/>
  <c r="F208" i="10"/>
  <c r="D209" i="10"/>
  <c r="D208" i="10"/>
  <c r="B209" i="10"/>
  <c r="B208" i="10"/>
  <c r="F194" i="10"/>
  <c r="F193" i="10"/>
  <c r="D194" i="10"/>
  <c r="D193" i="10"/>
  <c r="B194" i="10"/>
  <c r="B193" i="10"/>
  <c r="M31" i="1"/>
  <c r="M23" i="1"/>
  <c r="G174" i="10"/>
  <c r="G173" i="10"/>
  <c r="D174" i="10"/>
  <c r="D173" i="10"/>
  <c r="B174" i="10"/>
  <c r="B173" i="10"/>
  <c r="G156" i="10"/>
  <c r="D157" i="10"/>
  <c r="B155" i="10"/>
  <c r="B154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96" i="10"/>
  <c r="J49" i="10"/>
  <c r="J48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2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48" i="10"/>
  <c r="J4" i="10"/>
  <c r="J3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4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3" i="10"/>
  <c r="F3" i="9"/>
  <c r="H3" i="9"/>
  <c r="F4" i="9"/>
  <c r="H4" i="9"/>
  <c r="F5" i="9"/>
  <c r="H5" i="9"/>
  <c r="F6" i="9"/>
  <c r="H6" i="9"/>
  <c r="F7" i="9"/>
  <c r="H7" i="9"/>
  <c r="F8" i="9"/>
  <c r="H8" i="9"/>
  <c r="F9" i="9"/>
  <c r="H9" i="9"/>
  <c r="F10" i="9"/>
  <c r="H10" i="9"/>
  <c r="F11" i="9"/>
  <c r="H11" i="9"/>
  <c r="F12" i="9"/>
  <c r="H12" i="9"/>
  <c r="F13" i="9"/>
  <c r="H13" i="9"/>
  <c r="F14" i="9"/>
  <c r="H14" i="9"/>
  <c r="F15" i="9"/>
  <c r="H15" i="9"/>
  <c r="F16" i="9"/>
  <c r="H16" i="9"/>
  <c r="F17" i="9"/>
  <c r="H17" i="9"/>
  <c r="F18" i="9"/>
  <c r="H18" i="9"/>
  <c r="F19" i="9"/>
  <c r="H19" i="9"/>
  <c r="F20" i="9"/>
  <c r="H20" i="9"/>
  <c r="F21" i="9"/>
  <c r="H21" i="9"/>
  <c r="F22" i="9"/>
  <c r="H22" i="9"/>
  <c r="F23" i="9"/>
  <c r="H23" i="9"/>
  <c r="F24" i="9"/>
  <c r="H24" i="9"/>
  <c r="F25" i="9"/>
  <c r="H25" i="9"/>
  <c r="F26" i="9"/>
  <c r="H26" i="9"/>
  <c r="F27" i="9"/>
  <c r="H27" i="9"/>
  <c r="F28" i="9"/>
  <c r="H28" i="9"/>
  <c r="F29" i="9"/>
  <c r="H29" i="9"/>
  <c r="F30" i="9"/>
  <c r="H30" i="9"/>
  <c r="F31" i="9"/>
  <c r="H31" i="9"/>
  <c r="F32" i="9"/>
  <c r="H32" i="9"/>
  <c r="F33" i="9"/>
  <c r="H33" i="9"/>
  <c r="F34" i="9"/>
  <c r="H34" i="9"/>
  <c r="F35" i="9"/>
  <c r="H35" i="9"/>
  <c r="F36" i="9"/>
  <c r="H36" i="9"/>
  <c r="F37" i="9"/>
  <c r="H37" i="9"/>
  <c r="F38" i="9"/>
  <c r="H38" i="9"/>
  <c r="F39" i="9"/>
  <c r="H39" i="9"/>
  <c r="F40" i="9"/>
  <c r="H40" i="9"/>
  <c r="F41" i="9"/>
  <c r="H41" i="9"/>
  <c r="F42" i="9"/>
  <c r="H42" i="9"/>
  <c r="F43" i="9"/>
  <c r="H43" i="9"/>
  <c r="F44" i="9"/>
  <c r="H44" i="9"/>
  <c r="F45" i="9"/>
  <c r="H45" i="9"/>
  <c r="F46" i="9"/>
  <c r="H46" i="9"/>
  <c r="F47" i="9"/>
  <c r="H47" i="9"/>
  <c r="F2" i="9"/>
  <c r="H2" i="9"/>
  <c r="V16" i="5"/>
  <c r="V17" i="5"/>
  <c r="V18" i="5"/>
  <c r="V19" i="5"/>
  <c r="V20" i="5"/>
  <c r="V21" i="5"/>
  <c r="V22" i="5"/>
  <c r="V23" i="5"/>
  <c r="V24" i="5"/>
  <c r="V25" i="5"/>
  <c r="V26" i="5"/>
  <c r="V28" i="5"/>
  <c r="V27" i="5"/>
  <c r="V3" i="5"/>
  <c r="V4" i="5"/>
  <c r="V5" i="5"/>
  <c r="V6" i="5"/>
  <c r="V7" i="5"/>
  <c r="V8" i="5"/>
  <c r="V9" i="5"/>
  <c r="V10" i="5"/>
  <c r="V11" i="5"/>
  <c r="V12" i="5"/>
  <c r="V14" i="5"/>
  <c r="V13" i="5"/>
  <c r="R17" i="5"/>
  <c r="R18" i="5"/>
  <c r="R19" i="5"/>
  <c r="R20" i="5"/>
  <c r="R21" i="5"/>
  <c r="R22" i="5"/>
  <c r="R23" i="5"/>
  <c r="R24" i="5"/>
  <c r="R25" i="5"/>
  <c r="R26" i="5"/>
  <c r="R27" i="5"/>
  <c r="R29" i="5"/>
  <c r="R28" i="5"/>
  <c r="R3" i="5"/>
  <c r="R4" i="5"/>
  <c r="R5" i="5"/>
  <c r="R6" i="5"/>
  <c r="R7" i="5"/>
  <c r="R8" i="5"/>
  <c r="R9" i="5"/>
  <c r="R10" i="5"/>
  <c r="R11" i="5"/>
  <c r="R12" i="5"/>
  <c r="R13" i="5"/>
  <c r="R15" i="5"/>
  <c r="R14" i="5"/>
  <c r="N14" i="5"/>
  <c r="N15" i="5"/>
  <c r="N16" i="5"/>
  <c r="N17" i="5"/>
  <c r="N18" i="5"/>
  <c r="N19" i="5"/>
  <c r="N20" i="5"/>
  <c r="N21" i="5"/>
  <c r="N22" i="5"/>
  <c r="N23" i="5"/>
  <c r="N24" i="5"/>
  <c r="N26" i="5"/>
  <c r="N25" i="5"/>
  <c r="N3" i="5"/>
  <c r="N4" i="5"/>
  <c r="N5" i="5"/>
  <c r="N6" i="5"/>
  <c r="N7" i="5"/>
  <c r="N8" i="5"/>
  <c r="N9" i="5"/>
  <c r="N10" i="5"/>
  <c r="N12" i="5"/>
  <c r="N11" i="5"/>
  <c r="H43" i="1"/>
  <c r="H46" i="2"/>
  <c r="H45" i="3"/>
  <c r="B11" i="5"/>
  <c r="B12" i="5"/>
  <c r="C12" i="5"/>
  <c r="H13" i="5"/>
  <c r="E14" i="5"/>
  <c r="H14" i="5"/>
  <c r="I14" i="5"/>
  <c r="E15" i="5"/>
  <c r="F15" i="5"/>
  <c r="B24" i="5"/>
  <c r="B25" i="5"/>
  <c r="B26" i="5"/>
  <c r="H26" i="5"/>
  <c r="E27" i="5"/>
  <c r="H27" i="5"/>
  <c r="I27" i="5"/>
  <c r="E28" i="5"/>
  <c r="F28" i="5"/>
  <c r="N3" i="6"/>
  <c r="R3" i="6"/>
  <c r="V3" i="6"/>
  <c r="Z3" i="6"/>
  <c r="AD3" i="6"/>
  <c r="AH3" i="6"/>
  <c r="N4" i="6"/>
  <c r="R4" i="6"/>
  <c r="V4" i="6"/>
  <c r="Z4" i="6"/>
  <c r="AD4" i="6"/>
  <c r="AH4" i="6"/>
  <c r="N5" i="6"/>
  <c r="R5" i="6"/>
  <c r="V5" i="6"/>
  <c r="Z5" i="6"/>
  <c r="AD5" i="6"/>
  <c r="AH5" i="6"/>
  <c r="N6" i="6"/>
  <c r="R6" i="6"/>
  <c r="V6" i="6"/>
  <c r="Z6" i="6"/>
  <c r="AD6" i="6"/>
  <c r="AH6" i="6"/>
  <c r="N7" i="6"/>
  <c r="R7" i="6"/>
  <c r="V7" i="6"/>
  <c r="Z7" i="6"/>
  <c r="AD7" i="6"/>
  <c r="AH7" i="6"/>
  <c r="N8" i="6"/>
  <c r="R8" i="6"/>
  <c r="V8" i="6"/>
  <c r="Z8" i="6"/>
  <c r="AD8" i="6"/>
  <c r="AH8" i="6"/>
  <c r="N9" i="6"/>
  <c r="R9" i="6"/>
  <c r="V9" i="6"/>
  <c r="Z9" i="6"/>
  <c r="AD9" i="6"/>
  <c r="AH9" i="6"/>
  <c r="N10" i="6"/>
  <c r="R10" i="6"/>
  <c r="V10" i="6"/>
  <c r="Z10" i="6"/>
  <c r="AD10" i="6"/>
  <c r="AH10" i="6"/>
  <c r="N11" i="6"/>
  <c r="R11" i="6"/>
  <c r="V11" i="6"/>
  <c r="Z11" i="6"/>
  <c r="AD11" i="6"/>
  <c r="AH11" i="6"/>
  <c r="N12" i="6"/>
  <c r="R12" i="6"/>
  <c r="V12" i="6"/>
  <c r="Z12" i="6"/>
  <c r="AD12" i="6"/>
  <c r="AH12" i="6"/>
  <c r="N13" i="6"/>
  <c r="R13" i="6"/>
  <c r="V13" i="6"/>
  <c r="Z13" i="6"/>
  <c r="AD13" i="6"/>
  <c r="AH13" i="6"/>
  <c r="N14" i="6"/>
  <c r="V14" i="6"/>
  <c r="V16" i="6"/>
  <c r="AD14" i="6"/>
  <c r="B15" i="6"/>
  <c r="E15" i="6"/>
  <c r="H15" i="6"/>
  <c r="N15" i="6"/>
  <c r="V15" i="6"/>
  <c r="AD15" i="6"/>
  <c r="B16" i="6"/>
  <c r="C16" i="6"/>
  <c r="E16" i="6"/>
  <c r="F16" i="6"/>
  <c r="H16" i="6"/>
  <c r="I16" i="6"/>
  <c r="N16" i="6"/>
  <c r="AD16" i="6"/>
  <c r="B26" i="6"/>
  <c r="E26" i="6"/>
  <c r="H26" i="6"/>
  <c r="B27" i="6"/>
  <c r="C27" i="6"/>
  <c r="E27" i="6"/>
  <c r="F27" i="6"/>
  <c r="H27" i="6"/>
  <c r="I27" i="6"/>
  <c r="E11" i="7"/>
  <c r="F11" i="7"/>
  <c r="R13" i="7"/>
  <c r="S13" i="7"/>
  <c r="L14" i="7"/>
  <c r="M14" i="7"/>
  <c r="B15" i="7"/>
  <c r="C15" i="7"/>
  <c r="I15" i="7"/>
  <c r="J15" i="7"/>
  <c r="O15" i="7"/>
  <c r="P15" i="7"/>
  <c r="E24" i="7"/>
  <c r="F24" i="7"/>
  <c r="B26" i="7"/>
  <c r="C26" i="7"/>
  <c r="I26" i="7"/>
  <c r="J26" i="7"/>
  <c r="O26" i="7"/>
  <c r="P26" i="7"/>
  <c r="R26" i="7"/>
  <c r="S26" i="7"/>
  <c r="L27" i="7"/>
  <c r="M27" i="7"/>
</calcChain>
</file>

<file path=xl/sharedStrings.xml><?xml version="1.0" encoding="utf-8"?>
<sst xmlns="http://schemas.openxmlformats.org/spreadsheetml/2006/main" count="2623" uniqueCount="148">
  <si>
    <t>CO2/Control</t>
  </si>
  <si>
    <t>Stressed/Control</t>
  </si>
  <si>
    <t>HSP 70 Ct 1</t>
  </si>
  <si>
    <t>HSP 70 Ct 2</t>
  </si>
  <si>
    <t>HSP 70 Avg Ct</t>
  </si>
  <si>
    <t>Avg Gene efficiency</t>
  </si>
  <si>
    <t>HSP 70 expression value</t>
  </si>
  <si>
    <t>18 S expression value</t>
  </si>
  <si>
    <t>HSP expression value/18S value</t>
  </si>
  <si>
    <t>HSP 70 fold over minimum</t>
  </si>
  <si>
    <t>CNS 1</t>
  </si>
  <si>
    <t>CNS 2</t>
  </si>
  <si>
    <t>CNS 3</t>
  </si>
  <si>
    <t>CNS 4</t>
  </si>
  <si>
    <t>CNS 5</t>
  </si>
  <si>
    <t>CNS 6</t>
  </si>
  <si>
    <t>CNS 7</t>
  </si>
  <si>
    <t>CNS 8</t>
  </si>
  <si>
    <t>CNS+1</t>
  </si>
  <si>
    <t>CNS+2</t>
  </si>
  <si>
    <t>CNS+3</t>
  </si>
  <si>
    <t>CNS+4</t>
  </si>
  <si>
    <t>CS 1</t>
  </si>
  <si>
    <t>CS 2</t>
  </si>
  <si>
    <t>CS 3</t>
  </si>
  <si>
    <t>CS 4</t>
  </si>
  <si>
    <t>CS 5</t>
  </si>
  <si>
    <t>CS 6</t>
  </si>
  <si>
    <t>CS 7</t>
  </si>
  <si>
    <t>CS+2</t>
  </si>
  <si>
    <t>CS+4</t>
  </si>
  <si>
    <t>ANS 1</t>
  </si>
  <si>
    <t>ANS 2</t>
  </si>
  <si>
    <t>ANS 4</t>
  </si>
  <si>
    <t>ANS 6</t>
  </si>
  <si>
    <t>ANS 7</t>
  </si>
  <si>
    <t>ANS+1</t>
  </si>
  <si>
    <t>ANS+3</t>
  </si>
  <si>
    <t>ANS+4</t>
  </si>
  <si>
    <t>AS 1</t>
  </si>
  <si>
    <t>AS 2</t>
  </si>
  <si>
    <t>AS 3</t>
  </si>
  <si>
    <t>AS 4</t>
  </si>
  <si>
    <t>AS 5</t>
  </si>
  <si>
    <t>AS 6</t>
  </si>
  <si>
    <t>AS 7</t>
  </si>
  <si>
    <t>AS+1</t>
  </si>
  <si>
    <t>AS+2</t>
  </si>
  <si>
    <t>AS+3</t>
  </si>
  <si>
    <t>AS+4</t>
  </si>
  <si>
    <t>Minimum:</t>
  </si>
  <si>
    <t>CO2/control</t>
  </si>
  <si>
    <t>MT Ct 1</t>
  </si>
  <si>
    <t>MT Ct 2</t>
  </si>
  <si>
    <t>MT Ct Avg</t>
  </si>
  <si>
    <t>avg efficiency</t>
  </si>
  <si>
    <t>MT expression value</t>
  </si>
  <si>
    <t>expression value/18S</t>
  </si>
  <si>
    <t>fold increase/minimum</t>
  </si>
  <si>
    <t>ANS 3</t>
  </si>
  <si>
    <t>ANS 5</t>
  </si>
  <si>
    <t>ANS+2</t>
  </si>
  <si>
    <t>GP Ct 1</t>
  </si>
  <si>
    <t>GP Ct 2</t>
  </si>
  <si>
    <t>GP Ct Avg</t>
  </si>
  <si>
    <t>GP expression value</t>
  </si>
  <si>
    <t>Stress/control</t>
  </si>
  <si>
    <t>Ct 1</t>
  </si>
  <si>
    <t>Ct 2</t>
  </si>
  <si>
    <t>Avg Ct</t>
  </si>
  <si>
    <t>Avg Gene Eff</t>
  </si>
  <si>
    <t>expression value</t>
  </si>
  <si>
    <t>CS+1</t>
  </si>
  <si>
    <t>CS+3</t>
  </si>
  <si>
    <t>ANS 8</t>
  </si>
  <si>
    <t>HSP 70</t>
  </si>
  <si>
    <t>MT</t>
  </si>
  <si>
    <t>GPx</t>
  </si>
  <si>
    <t>Non-stressed</t>
  </si>
  <si>
    <t>Stressed</t>
  </si>
  <si>
    <t>Low CO2</t>
  </si>
  <si>
    <t>High CO2</t>
  </si>
  <si>
    <t>(not normalized)</t>
  </si>
  <si>
    <t>(Not normalized)</t>
  </si>
  <si>
    <t>Normalized</t>
  </si>
  <si>
    <t>e value/18s</t>
  </si>
  <si>
    <t>e value</t>
  </si>
  <si>
    <t>Std error</t>
    <phoneticPr fontId="2" type="noConversion"/>
  </si>
  <si>
    <t>Non-stressed</t>
    <phoneticPr fontId="2" type="noConversion"/>
  </si>
  <si>
    <t>Stressed</t>
    <phoneticPr fontId="2" type="noConversion"/>
  </si>
  <si>
    <t>HSP 70</t>
    <phoneticPr fontId="2" type="noConversion"/>
  </si>
  <si>
    <t>MT</t>
    <phoneticPr fontId="2" type="noConversion"/>
  </si>
  <si>
    <t>GPx</t>
    <phoneticPr fontId="2" type="noConversion"/>
  </si>
  <si>
    <t>HSP 70</t>
    <phoneticPr fontId="2" type="noConversion"/>
  </si>
  <si>
    <t>min</t>
    <phoneticPr fontId="2" type="noConversion"/>
  </si>
  <si>
    <t>Non-stressed</t>
    <phoneticPr fontId="2" type="noConversion"/>
  </si>
  <si>
    <t>HSP 70</t>
    <phoneticPr fontId="2" type="noConversion"/>
  </si>
  <si>
    <t>MT</t>
    <phoneticPr fontId="2" type="noConversion"/>
  </si>
  <si>
    <t>HSP 70: non-normalized expression values</t>
    <phoneticPr fontId="2" type="noConversion"/>
  </si>
  <si>
    <t>fold over min</t>
    <phoneticPr fontId="2" type="noConversion"/>
  </si>
  <si>
    <t>fold over min</t>
    <phoneticPr fontId="2" type="noConversion"/>
  </si>
  <si>
    <t>mean</t>
    <phoneticPr fontId="2" type="noConversion"/>
  </si>
  <si>
    <t>MT</t>
    <phoneticPr fontId="2" type="noConversion"/>
  </si>
  <si>
    <t>mean</t>
    <phoneticPr fontId="2" type="noConversion"/>
  </si>
  <si>
    <t>GPx</t>
    <phoneticPr fontId="2" type="noConversion"/>
  </si>
  <si>
    <t>Not normalized, fold over min</t>
    <phoneticPr fontId="2" type="noConversion"/>
  </si>
  <si>
    <t>Non-stressed</t>
    <phoneticPr fontId="2" type="noConversion"/>
  </si>
  <si>
    <t>Stressed</t>
    <phoneticPr fontId="2" type="noConversion"/>
  </si>
  <si>
    <t>min</t>
  </si>
  <si>
    <t>fold over min</t>
  </si>
  <si>
    <t>error</t>
  </si>
  <si>
    <t>non-normalized expression values</t>
  </si>
  <si>
    <t>non-stressed</t>
  </si>
  <si>
    <t>stressed</t>
  </si>
  <si>
    <t>mean</t>
  </si>
  <si>
    <t>Not normalized (to 18s)</t>
  </si>
  <si>
    <t>Stress/Control</t>
  </si>
  <si>
    <t>Expression value</t>
  </si>
  <si>
    <t>EF expression value</t>
  </si>
  <si>
    <t>HSP/EF</t>
  </si>
  <si>
    <t>Fold over min</t>
  </si>
  <si>
    <t xml:space="preserve">min: </t>
  </si>
  <si>
    <t>MT/EF</t>
  </si>
  <si>
    <t>min:</t>
  </si>
  <si>
    <t>GPx/EF</t>
  </si>
  <si>
    <t>Non-Stressed</t>
  </si>
  <si>
    <t>Avg</t>
  </si>
  <si>
    <t>Std error</t>
  </si>
  <si>
    <t>Averages</t>
  </si>
  <si>
    <t>Fold over minimum values</t>
  </si>
  <si>
    <t>Mean</t>
  </si>
  <si>
    <t>Std dev</t>
  </si>
  <si>
    <t>n=</t>
  </si>
  <si>
    <t>Without outliers</t>
  </si>
  <si>
    <t>Fold over min HSP</t>
  </si>
  <si>
    <t>CO2</t>
  </si>
  <si>
    <t>High</t>
  </si>
  <si>
    <t>Ambient</t>
  </si>
  <si>
    <t>MechanicalStress</t>
  </si>
  <si>
    <t>no</t>
  </si>
  <si>
    <t>yes</t>
  </si>
  <si>
    <t>CNS2</t>
  </si>
  <si>
    <t>Sample</t>
  </si>
  <si>
    <t>EF Ct Avg</t>
  </si>
  <si>
    <t>18s</t>
  </si>
  <si>
    <t>HSP/18s</t>
  </si>
  <si>
    <t>MT/18s</t>
  </si>
  <si>
    <t>GP/a8s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</si>
</sst>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Verdana"/>
    </font>
    <font>
      <sz val="11"/>
      <color indexed="2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5" fillId="0" borderId="0" xfId="0" applyFont="1"/>
    <xf numFmtId="16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5" fillId="5" borderId="0" xfId="0" applyFont="1" applyFill="1"/>
    <xf numFmtId="0" fontId="5" fillId="4" borderId="0" xfId="0" applyFont="1" applyFill="1"/>
    <xf numFmtId="0" fontId="0" fillId="4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/>
    <xf numFmtId="165" fontId="0" fillId="0" borderId="0" xfId="0" applyNumberFormat="1"/>
    <xf numFmtId="165" fontId="0" fillId="4" borderId="0" xfId="0" applyNumberFormat="1" applyFill="1"/>
    <xf numFmtId="165" fontId="0" fillId="5" borderId="0" xfId="0" applyNumberFormat="1" applyFill="1"/>
    <xf numFmtId="165" fontId="0" fillId="6" borderId="0" xfId="0" applyNumberFormat="1" applyFill="1"/>
    <xf numFmtId="0" fontId="3" fillId="2" borderId="0" xfId="1"/>
    <xf numFmtId="165" fontId="3" fillId="2" borderId="0" xfId="1" applyNumberFormat="1"/>
    <xf numFmtId="0" fontId="0" fillId="7" borderId="0" xfId="0" applyFill="1"/>
    <xf numFmtId="0" fontId="4" fillId="3" borderId="0" xfId="2"/>
    <xf numFmtId="0" fontId="0" fillId="8" borderId="0" xfId="0" applyFill="1"/>
    <xf numFmtId="0" fontId="0" fillId="9" borderId="0" xfId="0" applyFill="1"/>
  </cellXfs>
  <cellStyles count="43">
    <cellStyle name="Bad" xfId="1" builtinId="27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eutral" xfId="2" builtinId="2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216216216216"/>
          <c:y val="0.0406976744186046"/>
          <c:w val="0.55049786628734"/>
          <c:h val="0.8255813953488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'18s'!$H$2:$H$47</c:f>
              <c:numCache>
                <c:formatCode>General</c:formatCode>
                <c:ptCount val="46"/>
                <c:pt idx="0">
                  <c:v>1.20559E-8</c:v>
                </c:pt>
                <c:pt idx="2">
                  <c:v>2.6579643E-8</c:v>
                </c:pt>
                <c:pt idx="3">
                  <c:v>4.9310802E-8</c:v>
                </c:pt>
                <c:pt idx="4">
                  <c:v>2.779027E-8</c:v>
                </c:pt>
                <c:pt idx="5">
                  <c:v>1.3475929E-8</c:v>
                </c:pt>
                <c:pt idx="6">
                  <c:v>6.2301162E-8</c:v>
                </c:pt>
                <c:pt idx="7">
                  <c:v>6.027876E-9</c:v>
                </c:pt>
                <c:pt idx="8">
                  <c:v>1.6420867E-8</c:v>
                </c:pt>
                <c:pt idx="9">
                  <c:v>3.8169473E-8</c:v>
                </c:pt>
                <c:pt idx="10">
                  <c:v>3.4529715E-8</c:v>
                </c:pt>
                <c:pt idx="11">
                  <c:v>7.0615513E-8</c:v>
                </c:pt>
                <c:pt idx="12">
                  <c:v>9.3281997E-8</c:v>
                </c:pt>
                <c:pt idx="13">
                  <c:v>9.866276E-9</c:v>
                </c:pt>
                <c:pt idx="14">
                  <c:v>7.6127664E-8</c:v>
                </c:pt>
                <c:pt idx="15">
                  <c:v>3.236195372E-6</c:v>
                </c:pt>
                <c:pt idx="16">
                  <c:v>7.5704997E-8</c:v>
                </c:pt>
                <c:pt idx="17">
                  <c:v>1.431543092E-6</c:v>
                </c:pt>
                <c:pt idx="18">
                  <c:v>4.359084504E-6</c:v>
                </c:pt>
                <c:pt idx="19">
                  <c:v>2.17433717E-7</c:v>
                </c:pt>
                <c:pt idx="20">
                  <c:v>1.36592768E-7</c:v>
                </c:pt>
                <c:pt idx="21">
                  <c:v>1.687073788E-6</c:v>
                </c:pt>
                <c:pt idx="22">
                  <c:v>3.15740164E-7</c:v>
                </c:pt>
                <c:pt idx="23">
                  <c:v>8.0486315E-8</c:v>
                </c:pt>
                <c:pt idx="24">
                  <c:v>1.0340225E-7</c:v>
                </c:pt>
                <c:pt idx="25">
                  <c:v>4.3869736E-8</c:v>
                </c:pt>
                <c:pt idx="26">
                  <c:v>2.47827113E-7</c:v>
                </c:pt>
                <c:pt idx="27">
                  <c:v>4.280161E-9</c:v>
                </c:pt>
                <c:pt idx="28">
                  <c:v>1.70665555E-7</c:v>
                </c:pt>
                <c:pt idx="29">
                  <c:v>1.47255013E-7</c:v>
                </c:pt>
                <c:pt idx="30">
                  <c:v>3.021079E-8</c:v>
                </c:pt>
                <c:pt idx="31">
                  <c:v>4.48395196E-7</c:v>
                </c:pt>
                <c:pt idx="32">
                  <c:v>9.1736881E-8</c:v>
                </c:pt>
                <c:pt idx="33">
                  <c:v>1.155817E-7</c:v>
                </c:pt>
                <c:pt idx="34">
                  <c:v>1.1335123E-7</c:v>
                </c:pt>
                <c:pt idx="35">
                  <c:v>5.273918E-9</c:v>
                </c:pt>
                <c:pt idx="36">
                  <c:v>2.10876479E-7</c:v>
                </c:pt>
                <c:pt idx="37">
                  <c:v>1.36973541E-7</c:v>
                </c:pt>
                <c:pt idx="38">
                  <c:v>4.58493062E-7</c:v>
                </c:pt>
                <c:pt idx="39">
                  <c:v>1.70665555E-7</c:v>
                </c:pt>
                <c:pt idx="40">
                  <c:v>2.29243725E-7</c:v>
                </c:pt>
                <c:pt idx="41">
                  <c:v>5.3883208E-7</c:v>
                </c:pt>
                <c:pt idx="42">
                  <c:v>8.04537245E-7</c:v>
                </c:pt>
                <c:pt idx="43">
                  <c:v>4.53416019E-7</c:v>
                </c:pt>
                <c:pt idx="44">
                  <c:v>8.302267E-9</c:v>
                </c:pt>
                <c:pt idx="45">
                  <c:v>2.498042696E-6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499672"/>
        <c:axId val="471502984"/>
      </c:barChart>
      <c:catAx>
        <c:axId val="47149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502984"/>
        <c:crosses val="autoZero"/>
        <c:auto val="1"/>
        <c:lblAlgn val="ctr"/>
        <c:lblOffset val="100"/>
        <c:noMultiLvlLbl val="0"/>
      </c:catAx>
      <c:valAx>
        <c:axId val="4715029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4996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36665904406002"/>
          <c:y val="0.47302856645025"/>
          <c:w val="0.0516666246202599"/>
          <c:h val="0.04149373389914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 CO2</a:t>
            </a:r>
          </a:p>
        </c:rich>
      </c:tx>
      <c:layout>
        <c:manualLayout>
          <c:xMode val="edge"/>
          <c:yMode val="edge"/>
          <c:x val="0.793401978598829"/>
          <c:y val="0.0335195530726257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32082551595"/>
          <c:y val="0.0363128491620112"/>
          <c:w val="0.621013133208255"/>
          <c:h val="0.829608938547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'Low CO2'!$B$30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CO2'!$C$35:$E$35</c:f>
                <c:numCache>
                  <c:formatCode>General</c:formatCode>
                  <c:ptCount val="3"/>
                  <c:pt idx="0">
                    <c:v>24.3694388811563</c:v>
                  </c:pt>
                  <c:pt idx="1">
                    <c:v>85.05580819918579</c:v>
                  </c:pt>
                  <c:pt idx="2">
                    <c:v>18.25363583997569</c:v>
                  </c:pt>
                </c:numCache>
              </c:numRef>
            </c:plus>
            <c:minus>
              <c:numRef>
                <c:f>'Low CO2'!$C$35:$E$35</c:f>
                <c:numCache>
                  <c:formatCode>General</c:formatCode>
                  <c:ptCount val="3"/>
                  <c:pt idx="0">
                    <c:v>24.3694388811563</c:v>
                  </c:pt>
                  <c:pt idx="1">
                    <c:v>85.05580819918579</c:v>
                  </c:pt>
                  <c:pt idx="2">
                    <c:v>18.25363583997569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CO2'!$C$29:$E$29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CO2'!$C$30:$E$30</c:f>
              <c:numCache>
                <c:formatCode>General</c:formatCode>
                <c:ptCount val="3"/>
                <c:pt idx="0">
                  <c:v>47.37051925629343</c:v>
                </c:pt>
                <c:pt idx="1">
                  <c:v>116.7443369169285</c:v>
                </c:pt>
                <c:pt idx="2">
                  <c:v>41.72489557528218</c:v>
                </c:pt>
              </c:numCache>
            </c:numRef>
          </c:val>
        </c:ser>
        <c:ser>
          <c:idx val="1"/>
          <c:order val="1"/>
          <c:tx>
            <c:strRef>
              <c:f>'Low CO2'!$B$31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CO2'!$C$36:$E$36</c:f>
                <c:numCache>
                  <c:formatCode>General</c:formatCode>
                  <c:ptCount val="3"/>
                  <c:pt idx="0">
                    <c:v>67.72077821870626</c:v>
                  </c:pt>
                  <c:pt idx="1">
                    <c:v>150.5108424845192</c:v>
                  </c:pt>
                  <c:pt idx="2">
                    <c:v>145.4097559739465</c:v>
                  </c:pt>
                </c:numCache>
              </c:numRef>
            </c:plus>
            <c:minus>
              <c:numRef>
                <c:f>'Low CO2'!$C$36:$E$36</c:f>
                <c:numCache>
                  <c:formatCode>General</c:formatCode>
                  <c:ptCount val="3"/>
                  <c:pt idx="0">
                    <c:v>67.72077821870626</c:v>
                  </c:pt>
                  <c:pt idx="1">
                    <c:v>150.5108424845192</c:v>
                  </c:pt>
                  <c:pt idx="2">
                    <c:v>145.4097559739465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CO2'!$C$29:$E$29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CO2'!$C$31:$E$31</c:f>
              <c:numCache>
                <c:formatCode>General</c:formatCode>
                <c:ptCount val="3"/>
                <c:pt idx="0">
                  <c:v>151.2249890097008</c:v>
                </c:pt>
                <c:pt idx="1">
                  <c:v>224.0634511240164</c:v>
                </c:pt>
                <c:pt idx="2">
                  <c:v>233.2165133809851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67528"/>
        <c:axId val="549573000"/>
      </c:barChart>
      <c:catAx>
        <c:axId val="549567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573000"/>
        <c:crosses val="autoZero"/>
        <c:auto val="1"/>
        <c:lblAlgn val="ctr"/>
        <c:lblOffset val="100"/>
        <c:noMultiLvlLbl val="0"/>
      </c:catAx>
      <c:valAx>
        <c:axId val="549573000"/>
        <c:scaling>
          <c:orientation val="minMax"/>
          <c:max val="160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minimum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567528"/>
        <c:crosses val="autoZero"/>
        <c:crossBetween val="between"/>
        <c:majorUnit val="200.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5430754019763"/>
          <c:y val="0.398406374501992"/>
          <c:w val="0.160633661616301"/>
          <c:h val="0.1752988047808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High CO2</a:t>
            </a:r>
          </a:p>
        </c:rich>
      </c:tx>
      <c:layout>
        <c:manualLayout>
          <c:xMode val="edge"/>
          <c:yMode val="edge"/>
          <c:x val="0.778846831291646"/>
          <c:y val="0.037140204271123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996219281664"/>
          <c:y val="0.0362116991643454"/>
          <c:w val="0.612476370510397"/>
          <c:h val="0.827298050139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'High CO2'!$B$29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'High CO2'!$C$34:$E$34</c:f>
                <c:numCache>
                  <c:formatCode>General</c:formatCode>
                  <c:ptCount val="3"/>
                  <c:pt idx="0">
                    <c:v>469.7301773669802</c:v>
                  </c:pt>
                  <c:pt idx="1">
                    <c:v>355.2841074195433</c:v>
                  </c:pt>
                  <c:pt idx="2">
                    <c:v>159.2608894360044</c:v>
                  </c:pt>
                </c:numCache>
              </c:numRef>
            </c:plus>
            <c:minus>
              <c:numRef>
                <c:f>'High CO2'!$C$35:$E$35</c:f>
                <c:numCache>
                  <c:formatCode>General</c:formatCode>
                  <c:ptCount val="3"/>
                  <c:pt idx="0">
                    <c:v>445.155597794043</c:v>
                  </c:pt>
                  <c:pt idx="1">
                    <c:v>141.6769792081058</c:v>
                  </c:pt>
                  <c:pt idx="2">
                    <c:v>97.25274098479269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'High CO2'!$C$28:$E$28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'High CO2'!$C$29:$E$29</c:f>
              <c:numCache>
                <c:formatCode>General</c:formatCode>
                <c:ptCount val="3"/>
                <c:pt idx="0">
                  <c:v>1078.248597536513</c:v>
                </c:pt>
                <c:pt idx="1">
                  <c:v>660.3027256457494</c:v>
                </c:pt>
                <c:pt idx="2">
                  <c:v>392.6656953027622</c:v>
                </c:pt>
              </c:numCache>
            </c:numRef>
          </c:val>
        </c:ser>
        <c:ser>
          <c:idx val="1"/>
          <c:order val="1"/>
          <c:tx>
            <c:strRef>
              <c:f>'High CO2'!$B$30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'High CO2'!$C$35:$E$35</c:f>
                <c:numCache>
                  <c:formatCode>General</c:formatCode>
                  <c:ptCount val="3"/>
                  <c:pt idx="0">
                    <c:v>445.155597794043</c:v>
                  </c:pt>
                  <c:pt idx="1">
                    <c:v>141.6769792081058</c:v>
                  </c:pt>
                  <c:pt idx="2">
                    <c:v>97.25274098479269</c:v>
                  </c:pt>
                </c:numCache>
              </c:numRef>
            </c:plus>
            <c:minus>
              <c:numRef>
                <c:f>'High CO2'!$C$35:$E$35</c:f>
                <c:numCache>
                  <c:formatCode>General</c:formatCode>
                  <c:ptCount val="3"/>
                  <c:pt idx="0">
                    <c:v>445.155597794043</c:v>
                  </c:pt>
                  <c:pt idx="1">
                    <c:v>141.6769792081058</c:v>
                  </c:pt>
                  <c:pt idx="2">
                    <c:v>97.25274098479269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'High CO2'!$C$28:$E$28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'High CO2'!$C$30:$E$30</c:f>
              <c:numCache>
                <c:formatCode>General</c:formatCode>
                <c:ptCount val="3"/>
                <c:pt idx="0">
                  <c:v>558.2621911418858</c:v>
                </c:pt>
                <c:pt idx="1">
                  <c:v>191.0443448496491</c:v>
                </c:pt>
                <c:pt idx="2">
                  <c:v>139.050863979262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636104"/>
        <c:axId val="549639352"/>
      </c:barChart>
      <c:catAx>
        <c:axId val="549636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639352"/>
        <c:crosses val="autoZero"/>
        <c:auto val="1"/>
        <c:lblAlgn val="ctr"/>
        <c:lblOffset val="100"/>
        <c:noMultiLvlLbl val="0"/>
      </c:catAx>
      <c:valAx>
        <c:axId val="549639352"/>
        <c:scaling>
          <c:orientation val="minMax"/>
          <c:max val="160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 (Normalized)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6361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365207212731"/>
          <c:y val="0.398406374501992"/>
          <c:w val="0.159817173434408"/>
          <c:h val="0.1752988047808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 CO2</a:t>
            </a:r>
          </a:p>
        </c:rich>
      </c:tx>
      <c:layout>
        <c:manualLayout>
          <c:xMode val="edge"/>
          <c:yMode val="edge"/>
          <c:x val="0.781354013168014"/>
          <c:y val="0.041666703019463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544423440454"/>
          <c:y val="0.03601108033241"/>
          <c:w val="0.648393194706994"/>
          <c:h val="0.836565096952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'Low CO2'!$B$52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CO2'!$C$57:$E$57</c:f>
                <c:numCache>
                  <c:formatCode>General</c:formatCode>
                  <c:ptCount val="3"/>
                  <c:pt idx="0">
                    <c:v>2.355794758993536</c:v>
                  </c:pt>
                  <c:pt idx="1">
                    <c:v>1.667846722532862</c:v>
                  </c:pt>
                  <c:pt idx="2">
                    <c:v>0.941782838090688</c:v>
                  </c:pt>
                </c:numCache>
              </c:numRef>
            </c:plus>
            <c:minus>
              <c:numRef>
                <c:f>'Low CO2'!$C$58:$E$58</c:f>
                <c:numCache>
                  <c:formatCode>General</c:formatCode>
                  <c:ptCount val="3"/>
                  <c:pt idx="0">
                    <c:v>2.321458667572749</c:v>
                  </c:pt>
                  <c:pt idx="1">
                    <c:v>1.733344537286497</c:v>
                  </c:pt>
                  <c:pt idx="2">
                    <c:v>1.253462914511245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CO2'!$C$51:$E$51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CO2'!$C$52:$E$52</c:f>
              <c:numCache>
                <c:formatCode>General</c:formatCode>
                <c:ptCount val="3"/>
                <c:pt idx="0">
                  <c:v>5.552525653147865</c:v>
                </c:pt>
                <c:pt idx="1">
                  <c:v>8.234400819340224</c:v>
                </c:pt>
                <c:pt idx="2">
                  <c:v>3.258780051544259</c:v>
                </c:pt>
              </c:numCache>
            </c:numRef>
          </c:val>
        </c:ser>
        <c:ser>
          <c:idx val="1"/>
          <c:order val="1"/>
          <c:tx>
            <c:strRef>
              <c:f>'Low CO2'!$B$53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CO2'!$C$58:$E$58</c:f>
                <c:numCache>
                  <c:formatCode>General</c:formatCode>
                  <c:ptCount val="3"/>
                  <c:pt idx="0">
                    <c:v>2.321458667572749</c:v>
                  </c:pt>
                  <c:pt idx="1">
                    <c:v>1.733344537286497</c:v>
                  </c:pt>
                  <c:pt idx="2">
                    <c:v>1.253462914511245</c:v>
                  </c:pt>
                </c:numCache>
              </c:numRef>
            </c:plus>
            <c:minus>
              <c:numRef>
                <c:f>'Low CO2'!$C$58:$E$58</c:f>
                <c:numCache>
                  <c:formatCode>General</c:formatCode>
                  <c:ptCount val="3"/>
                  <c:pt idx="0">
                    <c:v>2.321458667572749</c:v>
                  </c:pt>
                  <c:pt idx="1">
                    <c:v>1.733344537286497</c:v>
                  </c:pt>
                  <c:pt idx="2">
                    <c:v>1.253462914511245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CO2'!$C$51:$E$51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CO2'!$C$53:$E$53</c:f>
              <c:numCache>
                <c:formatCode>General</c:formatCode>
                <c:ptCount val="3"/>
                <c:pt idx="0">
                  <c:v>10.27010227799146</c:v>
                </c:pt>
                <c:pt idx="1">
                  <c:v>12.81560199335514</c:v>
                </c:pt>
                <c:pt idx="2">
                  <c:v>7.033940732548523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031416"/>
        <c:axId val="471034664"/>
      </c:barChart>
      <c:catAx>
        <c:axId val="471031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034664"/>
        <c:crosses val="autoZero"/>
        <c:auto val="1"/>
        <c:lblAlgn val="ctr"/>
        <c:lblOffset val="100"/>
        <c:noMultiLvlLbl val="0"/>
      </c:catAx>
      <c:valAx>
        <c:axId val="471034664"/>
        <c:scaling>
          <c:orientation val="minMax"/>
          <c:max val="35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 (Not normalized)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031416"/>
        <c:crosses val="autoZero"/>
        <c:crossBetween val="between"/>
        <c:majorUnit val="5.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2784482037847"/>
          <c:y val="0.422925717417778"/>
          <c:w val="0.162100275912043"/>
          <c:h val="0.1422927647386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High CO2</a:t>
            </a:r>
          </a:p>
        </c:rich>
      </c:tx>
      <c:layout>
        <c:manualLayout>
          <c:xMode val="edge"/>
          <c:yMode val="edge"/>
          <c:x val="0.794933676079713"/>
          <c:y val="0.04776115485564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52456418384"/>
          <c:y val="0.0388888888888889"/>
          <c:w val="0.638668779714738"/>
          <c:h val="0.836111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'High CO2'!$B$50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'High CO2'!$C$54:$E$54</c:f>
                <c:numCache>
                  <c:formatCode>General</c:formatCode>
                  <c:ptCount val="3"/>
                  <c:pt idx="0">
                    <c:v>2.008041046916181</c:v>
                  </c:pt>
                  <c:pt idx="1">
                    <c:v>3.529523448373668</c:v>
                  </c:pt>
                  <c:pt idx="2">
                    <c:v>1.104552820174771</c:v>
                  </c:pt>
                </c:numCache>
              </c:numRef>
            </c:plus>
            <c:minus>
              <c:numRef>
                <c:f>'High CO2'!$C$54:$E$54</c:f>
                <c:numCache>
                  <c:formatCode>General</c:formatCode>
                  <c:ptCount val="3"/>
                  <c:pt idx="0">
                    <c:v>2.008041046916181</c:v>
                  </c:pt>
                  <c:pt idx="1">
                    <c:v>3.529523448373668</c:v>
                  </c:pt>
                  <c:pt idx="2">
                    <c:v>1.104552820174771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'High CO2'!$C$49:$E$49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'High CO2'!$C$50:$E$50</c:f>
              <c:numCache>
                <c:formatCode>General</c:formatCode>
                <c:ptCount val="3"/>
                <c:pt idx="0">
                  <c:v>15.83057817150327</c:v>
                </c:pt>
                <c:pt idx="1">
                  <c:v>20.9983964070571</c:v>
                </c:pt>
                <c:pt idx="2">
                  <c:v>8.756407020855828</c:v>
                </c:pt>
              </c:numCache>
            </c:numRef>
          </c:val>
        </c:ser>
        <c:ser>
          <c:idx val="1"/>
          <c:order val="1"/>
          <c:tx>
            <c:strRef>
              <c:f>'High CO2'!$B$51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'High CO2'!$C$55:$E$55</c:f>
                <c:numCache>
                  <c:formatCode>General</c:formatCode>
                  <c:ptCount val="3"/>
                  <c:pt idx="0">
                    <c:v>5.037079873469109</c:v>
                  </c:pt>
                  <c:pt idx="1">
                    <c:v>3.206465477644349</c:v>
                  </c:pt>
                  <c:pt idx="2">
                    <c:v>2.324182668919356</c:v>
                  </c:pt>
                </c:numCache>
              </c:numRef>
            </c:plus>
            <c:minus>
              <c:numRef>
                <c:f>'High CO2'!$C$55:$E$55</c:f>
                <c:numCache>
                  <c:formatCode>General</c:formatCode>
                  <c:ptCount val="3"/>
                  <c:pt idx="0">
                    <c:v>5.037079873469109</c:v>
                  </c:pt>
                  <c:pt idx="1">
                    <c:v>3.206465477644349</c:v>
                  </c:pt>
                  <c:pt idx="2">
                    <c:v>2.324182668919356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'High CO2'!$C$49:$E$49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'High CO2'!$C$51:$E$51</c:f>
              <c:numCache>
                <c:formatCode>General</c:formatCode>
                <c:ptCount val="3"/>
                <c:pt idx="0">
                  <c:v>27.03042981934741</c:v>
                </c:pt>
                <c:pt idx="1">
                  <c:v>20.87466167138017</c:v>
                </c:pt>
                <c:pt idx="2">
                  <c:v>11.63070166832226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831320"/>
        <c:axId val="470847272"/>
      </c:barChart>
      <c:catAx>
        <c:axId val="470831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0847272"/>
        <c:crosses val="autoZero"/>
        <c:auto val="1"/>
        <c:lblAlgn val="ctr"/>
        <c:lblOffset val="100"/>
        <c:noMultiLvlLbl val="0"/>
      </c:catAx>
      <c:valAx>
        <c:axId val="4708472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 (Expression values)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08313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45206586562"/>
          <c:y val="0.428571843776975"/>
          <c:w val="0.13218396986873"/>
          <c:h val="0.1388890234462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57575757575758"/>
          <c:y val="0.0486111111111111"/>
          <c:w val="0.759469696969697"/>
          <c:h val="0.7951388888888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'EF1'!$D$2:$D$47</c:f>
              <c:numCache>
                <c:formatCode>General</c:formatCode>
                <c:ptCount val="46"/>
                <c:pt idx="0">
                  <c:v>24.79</c:v>
                </c:pt>
                <c:pt idx="1">
                  <c:v>27.3</c:v>
                </c:pt>
                <c:pt idx="2">
                  <c:v>25.05</c:v>
                </c:pt>
                <c:pt idx="3">
                  <c:v>22.71</c:v>
                </c:pt>
                <c:pt idx="4">
                  <c:v>22.65</c:v>
                </c:pt>
                <c:pt idx="5">
                  <c:v>24.93</c:v>
                </c:pt>
                <c:pt idx="6">
                  <c:v>23.2</c:v>
                </c:pt>
                <c:pt idx="7">
                  <c:v>23.23</c:v>
                </c:pt>
                <c:pt idx="8">
                  <c:v>24.24</c:v>
                </c:pt>
                <c:pt idx="9">
                  <c:v>23.75</c:v>
                </c:pt>
                <c:pt idx="10">
                  <c:v>24.41</c:v>
                </c:pt>
                <c:pt idx="11">
                  <c:v>22.85</c:v>
                </c:pt>
                <c:pt idx="12">
                  <c:v>22.65</c:v>
                </c:pt>
                <c:pt idx="13">
                  <c:v>25.09</c:v>
                </c:pt>
                <c:pt idx="14">
                  <c:v>23.27</c:v>
                </c:pt>
                <c:pt idx="15">
                  <c:v>23.98</c:v>
                </c:pt>
                <c:pt idx="16">
                  <c:v>24.06</c:v>
                </c:pt>
                <c:pt idx="17">
                  <c:v>22.55</c:v>
                </c:pt>
                <c:pt idx="18">
                  <c:v>22.57</c:v>
                </c:pt>
                <c:pt idx="19">
                  <c:v>22.92</c:v>
                </c:pt>
                <c:pt idx="20">
                  <c:v>23.63</c:v>
                </c:pt>
                <c:pt idx="21">
                  <c:v>22.05</c:v>
                </c:pt>
                <c:pt idx="22">
                  <c:v>22.71</c:v>
                </c:pt>
                <c:pt idx="23">
                  <c:v>26.51</c:v>
                </c:pt>
                <c:pt idx="24">
                  <c:v>24.68</c:v>
                </c:pt>
                <c:pt idx="25">
                  <c:v>25.54</c:v>
                </c:pt>
                <c:pt idx="26">
                  <c:v>23.52</c:v>
                </c:pt>
                <c:pt idx="27">
                  <c:v>31.97</c:v>
                </c:pt>
                <c:pt idx="28">
                  <c:v>23.38</c:v>
                </c:pt>
                <c:pt idx="29">
                  <c:v>23.24</c:v>
                </c:pt>
                <c:pt idx="30">
                  <c:v>30.22</c:v>
                </c:pt>
                <c:pt idx="31">
                  <c:v>26.01</c:v>
                </c:pt>
                <c:pt idx="32">
                  <c:v>27.51</c:v>
                </c:pt>
                <c:pt idx="33">
                  <c:v>27.27</c:v>
                </c:pt>
                <c:pt idx="34">
                  <c:v>24.37</c:v>
                </c:pt>
                <c:pt idx="35">
                  <c:v>24.16</c:v>
                </c:pt>
                <c:pt idx="36">
                  <c:v>23.37</c:v>
                </c:pt>
                <c:pt idx="37">
                  <c:v>23.33</c:v>
                </c:pt>
                <c:pt idx="38">
                  <c:v>24.27</c:v>
                </c:pt>
                <c:pt idx="39">
                  <c:v>23.29</c:v>
                </c:pt>
                <c:pt idx="40">
                  <c:v>23.43</c:v>
                </c:pt>
                <c:pt idx="41">
                  <c:v>23.09</c:v>
                </c:pt>
                <c:pt idx="42">
                  <c:v>22.2</c:v>
                </c:pt>
                <c:pt idx="43">
                  <c:v>24.17</c:v>
                </c:pt>
                <c:pt idx="44">
                  <c:v>24.3</c:v>
                </c:pt>
                <c:pt idx="45">
                  <c:v>21.62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'EF1'!$E$2:$E$47</c:f>
              <c:numCache>
                <c:formatCode>General</c:formatCode>
                <c:ptCount val="46"/>
                <c:pt idx="0">
                  <c:v>24.62</c:v>
                </c:pt>
                <c:pt idx="1">
                  <c:v>26.42</c:v>
                </c:pt>
                <c:pt idx="2">
                  <c:v>24.99</c:v>
                </c:pt>
                <c:pt idx="3">
                  <c:v>23.02</c:v>
                </c:pt>
                <c:pt idx="4">
                  <c:v>22.07</c:v>
                </c:pt>
                <c:pt idx="5">
                  <c:v>24.76</c:v>
                </c:pt>
                <c:pt idx="6">
                  <c:v>23.29</c:v>
                </c:pt>
                <c:pt idx="7">
                  <c:v>23.43</c:v>
                </c:pt>
                <c:pt idx="8">
                  <c:v>24.17</c:v>
                </c:pt>
                <c:pt idx="9">
                  <c:v>23.94</c:v>
                </c:pt>
                <c:pt idx="10">
                  <c:v>25.07</c:v>
                </c:pt>
                <c:pt idx="11">
                  <c:v>23.63</c:v>
                </c:pt>
                <c:pt idx="12">
                  <c:v>23.02</c:v>
                </c:pt>
                <c:pt idx="13">
                  <c:v>25.31</c:v>
                </c:pt>
                <c:pt idx="14">
                  <c:v>23.7</c:v>
                </c:pt>
                <c:pt idx="15">
                  <c:v>24.02</c:v>
                </c:pt>
                <c:pt idx="16">
                  <c:v>24.73</c:v>
                </c:pt>
                <c:pt idx="17">
                  <c:v>21.38</c:v>
                </c:pt>
                <c:pt idx="18">
                  <c:v>22.45</c:v>
                </c:pt>
                <c:pt idx="19">
                  <c:v>23.25</c:v>
                </c:pt>
                <c:pt idx="20">
                  <c:v>23.76</c:v>
                </c:pt>
                <c:pt idx="21">
                  <c:v>22.43</c:v>
                </c:pt>
                <c:pt idx="22">
                  <c:v>22.48</c:v>
                </c:pt>
                <c:pt idx="23">
                  <c:v>26.05</c:v>
                </c:pt>
                <c:pt idx="24">
                  <c:v>24.14</c:v>
                </c:pt>
                <c:pt idx="25">
                  <c:v>25.4</c:v>
                </c:pt>
                <c:pt idx="26">
                  <c:v>23.44</c:v>
                </c:pt>
                <c:pt idx="27">
                  <c:v>31.72</c:v>
                </c:pt>
                <c:pt idx="28">
                  <c:v>23.32</c:v>
                </c:pt>
                <c:pt idx="29">
                  <c:v>23.85</c:v>
                </c:pt>
                <c:pt idx="30">
                  <c:v>29.58</c:v>
                </c:pt>
                <c:pt idx="31">
                  <c:v>26.26</c:v>
                </c:pt>
                <c:pt idx="32">
                  <c:v>27.6</c:v>
                </c:pt>
                <c:pt idx="33">
                  <c:v>23.81</c:v>
                </c:pt>
                <c:pt idx="34">
                  <c:v>24.48</c:v>
                </c:pt>
                <c:pt idx="35">
                  <c:v>24.53</c:v>
                </c:pt>
                <c:pt idx="36">
                  <c:v>23.18</c:v>
                </c:pt>
                <c:pt idx="37">
                  <c:v>23.55</c:v>
                </c:pt>
                <c:pt idx="38">
                  <c:v>24.69</c:v>
                </c:pt>
                <c:pt idx="39">
                  <c:v>23.34</c:v>
                </c:pt>
                <c:pt idx="40">
                  <c:v>23.39</c:v>
                </c:pt>
                <c:pt idx="41">
                  <c:v>22.89</c:v>
                </c:pt>
                <c:pt idx="42">
                  <c:v>23.06</c:v>
                </c:pt>
                <c:pt idx="43">
                  <c:v>23.5</c:v>
                </c:pt>
                <c:pt idx="44">
                  <c:v>24.05</c:v>
                </c:pt>
                <c:pt idx="45">
                  <c:v>22.19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503224"/>
        <c:axId val="765500856"/>
      </c:barChart>
      <c:catAx>
        <c:axId val="76550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5500856"/>
        <c:crosses val="autoZero"/>
        <c:auto val="1"/>
        <c:lblAlgn val="ctr"/>
        <c:lblOffset val="100"/>
        <c:noMultiLvlLbl val="0"/>
      </c:catAx>
      <c:valAx>
        <c:axId val="76550085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55032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4440179886901"/>
          <c:y val="0.398009708531495"/>
          <c:w val="0.103139098140506"/>
          <c:h val="0.1791043688391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 CO2</a:t>
            </a:r>
          </a:p>
        </c:rich>
      </c:tx>
      <c:layout>
        <c:manualLayout>
          <c:xMode val="edge"/>
          <c:yMode val="edge"/>
          <c:x val="0.802504492133289"/>
          <c:y val="0.0277056277056277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3562152133581"/>
          <c:y val="0.0363636363636364"/>
          <c:w val="0.708719851576994"/>
          <c:h val="0.846753246753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'normalized to EF'!$I$144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'normalized to EF'!$J$149:$L$149</c:f>
                <c:numCache>
                  <c:formatCode>General</c:formatCode>
                  <c:ptCount val="3"/>
                  <c:pt idx="0">
                    <c:v>4.884300243125264</c:v>
                  </c:pt>
                  <c:pt idx="1">
                    <c:v>7.509958115712636</c:v>
                  </c:pt>
                  <c:pt idx="2">
                    <c:v>3.138628660249118</c:v>
                  </c:pt>
                </c:numCache>
              </c:numRef>
            </c:plus>
            <c:minus>
              <c:numRef>
                <c:f>'normalized to EF'!$J$149:$L$149</c:f>
                <c:numCache>
                  <c:formatCode>General</c:formatCode>
                  <c:ptCount val="3"/>
                  <c:pt idx="0">
                    <c:v>4.884300243125264</c:v>
                  </c:pt>
                  <c:pt idx="1">
                    <c:v>7.509958115712636</c:v>
                  </c:pt>
                  <c:pt idx="2">
                    <c:v>3.138628660249118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'normalized to EF'!$J$143:$L$143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'normalized to EF'!$J$144:$L$144</c:f>
              <c:numCache>
                <c:formatCode>0.0</c:formatCode>
                <c:ptCount val="3"/>
                <c:pt idx="0" formatCode="General">
                  <c:v>12.60048119585832</c:v>
                </c:pt>
                <c:pt idx="1">
                  <c:v>23.86309008440388</c:v>
                </c:pt>
                <c:pt idx="2" formatCode="General">
                  <c:v>13.30481648113459</c:v>
                </c:pt>
              </c:numCache>
            </c:numRef>
          </c:val>
        </c:ser>
        <c:ser>
          <c:idx val="1"/>
          <c:order val="1"/>
          <c:tx>
            <c:strRef>
              <c:f>'normalized to EF'!$I$145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'normalized to EF'!$J$150:$L$150</c:f>
                <c:numCache>
                  <c:formatCode>General</c:formatCode>
                  <c:ptCount val="3"/>
                  <c:pt idx="0">
                    <c:v>2.209534865045743</c:v>
                  </c:pt>
                  <c:pt idx="1">
                    <c:v>2.596327426021156</c:v>
                  </c:pt>
                  <c:pt idx="2">
                    <c:v>3.111722202270629</c:v>
                  </c:pt>
                </c:numCache>
              </c:numRef>
            </c:plus>
            <c:minus>
              <c:numRef>
                <c:f>'normalized to EF'!$J$150:$L$150</c:f>
                <c:numCache>
                  <c:formatCode>General</c:formatCode>
                  <c:ptCount val="3"/>
                  <c:pt idx="0">
                    <c:v>2.209534865045743</c:v>
                  </c:pt>
                  <c:pt idx="1">
                    <c:v>2.596327426021156</c:v>
                  </c:pt>
                  <c:pt idx="2">
                    <c:v>3.111722202270629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'normalized to EF'!$J$143:$L$143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'normalized to EF'!$J$145:$L$145</c:f>
              <c:numCache>
                <c:formatCode>0.0</c:formatCode>
                <c:ptCount val="3"/>
                <c:pt idx="0" formatCode="General">
                  <c:v>11.59405049496228</c:v>
                </c:pt>
                <c:pt idx="1">
                  <c:v>14.6343085922118</c:v>
                </c:pt>
                <c:pt idx="2" formatCode="General">
                  <c:v>13.46869095880418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75096"/>
        <c:axId val="765469384"/>
      </c:barChart>
      <c:catAx>
        <c:axId val="765475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5469384"/>
        <c:crosses val="autoZero"/>
        <c:auto val="1"/>
        <c:lblAlgn val="ctr"/>
        <c:lblOffset val="100"/>
        <c:noMultiLvlLbl val="0"/>
      </c:catAx>
      <c:valAx>
        <c:axId val="7654693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54750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58340757921"/>
          <c:y val="0.423791821561338"/>
          <c:w val="0.157079518751686"/>
          <c:h val="0.1338289962825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High CO2</a:t>
            </a:r>
          </a:p>
        </c:rich>
      </c:tx>
      <c:layout>
        <c:manualLayout>
          <c:xMode val="edge"/>
          <c:yMode val="edge"/>
          <c:x val="0.819369560712806"/>
          <c:y val="0.03141361256544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73026315789474"/>
          <c:y val="0.0366492146596859"/>
          <c:w val="0.728618421052631"/>
          <c:h val="0.845549738219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'normalized to EF'!$H$181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'normalized to EF'!$I$186:$K$186</c:f>
                <c:numCache>
                  <c:formatCode>General</c:formatCode>
                  <c:ptCount val="3"/>
                  <c:pt idx="0">
                    <c:v>7.99339465465909</c:v>
                  </c:pt>
                  <c:pt idx="1">
                    <c:v>15.50549398292264</c:v>
                  </c:pt>
                  <c:pt idx="2">
                    <c:v>15.23741429994115</c:v>
                  </c:pt>
                </c:numCache>
              </c:numRef>
            </c:plus>
            <c:minus>
              <c:numRef>
                <c:f>'normalized to EF'!$I$186:$K$186</c:f>
                <c:numCache>
                  <c:formatCode>General</c:formatCode>
                  <c:ptCount val="3"/>
                  <c:pt idx="0">
                    <c:v>7.99339465465909</c:v>
                  </c:pt>
                  <c:pt idx="1">
                    <c:v>15.50549398292264</c:v>
                  </c:pt>
                  <c:pt idx="2">
                    <c:v>15.23741429994115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'normalized to EF'!$I$180:$K$180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'normalized to EF'!$I$181:$K$181</c:f>
              <c:numCache>
                <c:formatCode>General</c:formatCode>
                <c:ptCount val="3"/>
                <c:pt idx="0">
                  <c:v>33.91791527908862</c:v>
                </c:pt>
                <c:pt idx="1">
                  <c:v>45.29872365343306</c:v>
                </c:pt>
                <c:pt idx="2" formatCode="0.0">
                  <c:v>35.69461149482231</c:v>
                </c:pt>
              </c:numCache>
            </c:numRef>
          </c:val>
        </c:ser>
        <c:ser>
          <c:idx val="1"/>
          <c:order val="1"/>
          <c:tx>
            <c:strRef>
              <c:f>'normalized to EF'!$H$182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'normalized to EF'!$I$187:$K$187</c:f>
                <c:numCache>
                  <c:formatCode>General</c:formatCode>
                  <c:ptCount val="3"/>
                  <c:pt idx="0">
                    <c:v>12.53464305899649</c:v>
                  </c:pt>
                  <c:pt idx="1">
                    <c:v>8.836665599127348</c:v>
                  </c:pt>
                  <c:pt idx="2">
                    <c:v>5.518669058678511</c:v>
                  </c:pt>
                </c:numCache>
              </c:numRef>
            </c:plus>
            <c:minus>
              <c:numRef>
                <c:f>'normalized to EF'!$I$187:$K$187</c:f>
                <c:numCache>
                  <c:formatCode>General</c:formatCode>
                  <c:ptCount val="3"/>
                  <c:pt idx="0">
                    <c:v>12.53464305899649</c:v>
                  </c:pt>
                  <c:pt idx="1">
                    <c:v>8.836665599127348</c:v>
                  </c:pt>
                  <c:pt idx="2">
                    <c:v>5.518669058678511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'normalized to EF'!$I$180:$K$180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'normalized to EF'!$I$182:$K$182</c:f>
              <c:numCache>
                <c:formatCode>General</c:formatCode>
                <c:ptCount val="3"/>
                <c:pt idx="0">
                  <c:v>33.5275347136515</c:v>
                </c:pt>
                <c:pt idx="1">
                  <c:v>26.27683192740697</c:v>
                </c:pt>
                <c:pt idx="2" formatCode="0.0">
                  <c:v>18.5400296479848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152152"/>
        <c:axId val="480212040"/>
      </c:barChart>
      <c:catAx>
        <c:axId val="480152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0212040"/>
        <c:crosses val="autoZero"/>
        <c:auto val="1"/>
        <c:lblAlgn val="ctr"/>
        <c:lblOffset val="100"/>
        <c:noMultiLvlLbl val="0"/>
      </c:catAx>
      <c:valAx>
        <c:axId val="480212040"/>
        <c:scaling>
          <c:orientation val="minMax"/>
          <c:max val="40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0152152"/>
        <c:crosses val="autoZero"/>
        <c:crossBetween val="between"/>
        <c:majorUnit val="50.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89662027833"/>
          <c:y val="0.425372746825492"/>
          <c:w val="0.141153081510934"/>
          <c:h val="0.1343282358396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163148293963255"/>
          <c:y val="0.0185185185185185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'normalized to EF'!$K$2</c:f>
              <c:strCache>
                <c:ptCount val="1"/>
                <c:pt idx="0">
                  <c:v>Fold over min</c:v>
                </c:pt>
              </c:strCache>
            </c:strRef>
          </c:tx>
          <c:invertIfNegative val="0"/>
          <c:val>
            <c:numRef>
              <c:f>'normalized to EF'!$K$3:$K$42</c:f>
              <c:numCache>
                <c:formatCode>0.0</c:formatCode>
                <c:ptCount val="40"/>
                <c:pt idx="0">
                  <c:v>37.3284329078718</c:v>
                </c:pt>
                <c:pt idx="1">
                  <c:v>100.9874342767624</c:v>
                </c:pt>
                <c:pt idx="2">
                  <c:v>59.15718768287291</c:v>
                </c:pt>
                <c:pt idx="3">
                  <c:v>14.85048423027701</c:v>
                </c:pt>
                <c:pt idx="4">
                  <c:v>4.829109139264987</c:v>
                </c:pt>
                <c:pt idx="5">
                  <c:v>57.61683427306821</c:v>
                </c:pt>
                <c:pt idx="6">
                  <c:v>10.81007571663757</c:v>
                </c:pt>
                <c:pt idx="7">
                  <c:v>33.22106913514897</c:v>
                </c:pt>
                <c:pt idx="8">
                  <c:v>16.89512886267953</c:v>
                </c:pt>
                <c:pt idx="9">
                  <c:v>26.4276389675535</c:v>
                </c:pt>
                <c:pt idx="10">
                  <c:v>36.0869375116046</c:v>
                </c:pt>
                <c:pt idx="11">
                  <c:v>8.804650645321908</c:v>
                </c:pt>
                <c:pt idx="12">
                  <c:v>18.25420730262489</c:v>
                </c:pt>
                <c:pt idx="13">
                  <c:v>131.986932208011</c:v>
                </c:pt>
                <c:pt idx="14">
                  <c:v>8.65679888390741</c:v>
                </c:pt>
                <c:pt idx="15">
                  <c:v>17.47226251884576</c:v>
                </c:pt>
                <c:pt idx="16">
                  <c:v>33.2527722010047</c:v>
                </c:pt>
                <c:pt idx="17">
                  <c:v>19.1874252743986</c:v>
                </c:pt>
                <c:pt idx="18">
                  <c:v>23.23522490378946</c:v>
                </c:pt>
                <c:pt idx="19">
                  <c:v>20.03528395976366</c:v>
                </c:pt>
                <c:pt idx="20">
                  <c:v>29.66690517051795</c:v>
                </c:pt>
                <c:pt idx="21">
                  <c:v>12.66999627939325</c:v>
                </c:pt>
                <c:pt idx="22">
                  <c:v>43.69266085752336</c:v>
                </c:pt>
                <c:pt idx="23">
                  <c:v>3.868803869776454</c:v>
                </c:pt>
                <c:pt idx="24">
                  <c:v>6.140128219795614</c:v>
                </c:pt>
                <c:pt idx="25">
                  <c:v>5.403584696037471</c:v>
                </c:pt>
                <c:pt idx="26">
                  <c:v>6.102892181642091</c:v>
                </c:pt>
                <c:pt idx="27">
                  <c:v>20.25631986465089</c:v>
                </c:pt>
                <c:pt idx="28">
                  <c:v>2.669463598047447</c:v>
                </c:pt>
                <c:pt idx="29">
                  <c:v>5.84407266735787</c:v>
                </c:pt>
                <c:pt idx="30">
                  <c:v>25.23235471059132</c:v>
                </c:pt>
                <c:pt idx="31">
                  <c:v>16.02012548262524</c:v>
                </c:pt>
                <c:pt idx="32">
                  <c:v>13.87484467324698</c:v>
                </c:pt>
                <c:pt idx="33">
                  <c:v>18.26808192205165</c:v>
                </c:pt>
                <c:pt idx="34">
                  <c:v>15.26388283225526</c:v>
                </c:pt>
                <c:pt idx="35">
                  <c:v>12.72158814081711</c:v>
                </c:pt>
                <c:pt idx="36">
                  <c:v>1.190213074462481</c:v>
                </c:pt>
                <c:pt idx="37">
                  <c:v>9.591568003520915</c:v>
                </c:pt>
                <c:pt idx="38">
                  <c:v>8.527823937656235</c:v>
                </c:pt>
                <c:pt idx="39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22680"/>
        <c:axId val="480207256"/>
      </c:barChart>
      <c:catAx>
        <c:axId val="479822680"/>
        <c:scaling>
          <c:orientation val="minMax"/>
        </c:scaling>
        <c:delete val="0"/>
        <c:axPos val="l"/>
        <c:majorTickMark val="out"/>
        <c:minorTickMark val="none"/>
        <c:tickLblPos val="nextTo"/>
        <c:crossAx val="480207256"/>
        <c:crosses val="autoZero"/>
        <c:auto val="1"/>
        <c:lblAlgn val="ctr"/>
        <c:lblOffset val="100"/>
        <c:noMultiLvlLbl val="0"/>
      </c:catAx>
      <c:valAx>
        <c:axId val="480207256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479822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'normalized to EF'!$K$47</c:f>
              <c:strCache>
                <c:ptCount val="1"/>
                <c:pt idx="0">
                  <c:v>Fold over min</c:v>
                </c:pt>
              </c:strCache>
            </c:strRef>
          </c:tx>
          <c:invertIfNegative val="0"/>
          <c:val>
            <c:numRef>
              <c:f>'normalized to EF'!$K$48:$K$90</c:f>
              <c:numCache>
                <c:formatCode>0.0</c:formatCode>
                <c:ptCount val="43"/>
                <c:pt idx="0">
                  <c:v>49.70236074927992</c:v>
                </c:pt>
                <c:pt idx="1">
                  <c:v>196.0023621861394</c:v>
                </c:pt>
                <c:pt idx="2">
                  <c:v>66.72086107863186</c:v>
                </c:pt>
                <c:pt idx="3">
                  <c:v>8.731846168342244</c:v>
                </c:pt>
                <c:pt idx="4">
                  <c:v>5.656140375922813</c:v>
                </c:pt>
                <c:pt idx="5">
                  <c:v>40.49353680019564</c:v>
                </c:pt>
                <c:pt idx="6">
                  <c:v>12.41802542370653</c:v>
                </c:pt>
                <c:pt idx="7">
                  <c:v>52.51293475127704</c:v>
                </c:pt>
                <c:pt idx="8">
                  <c:v>15.67156683988791</c:v>
                </c:pt>
                <c:pt idx="9">
                  <c:v>35.20649089709779</c:v>
                </c:pt>
                <c:pt idx="10">
                  <c:v>44.42111219652298</c:v>
                </c:pt>
                <c:pt idx="11">
                  <c:v>16.04744637419254</c:v>
                </c:pt>
                <c:pt idx="12">
                  <c:v>21.83285416861853</c:v>
                </c:pt>
                <c:pt idx="13">
                  <c:v>89.32882718724161</c:v>
                </c:pt>
                <c:pt idx="14">
                  <c:v>8.260562875545586</c:v>
                </c:pt>
                <c:pt idx="15">
                  <c:v>27.04269647450153</c:v>
                </c:pt>
                <c:pt idx="16">
                  <c:v>44.37932405611645</c:v>
                </c:pt>
                <c:pt idx="17">
                  <c:v>6.113612864738397</c:v>
                </c:pt>
                <c:pt idx="18">
                  <c:v>18.98325964229754</c:v>
                </c:pt>
                <c:pt idx="19">
                  <c:v>9.224929667780623</c:v>
                </c:pt>
                <c:pt idx="20">
                  <c:v>11.32542040982238</c:v>
                </c:pt>
                <c:pt idx="21">
                  <c:v>10.10951361902911</c:v>
                </c:pt>
                <c:pt idx="22">
                  <c:v>20.45917682989356</c:v>
                </c:pt>
                <c:pt idx="23">
                  <c:v>18.90619567495158</c:v>
                </c:pt>
                <c:pt idx="24">
                  <c:v>6.335460852643466</c:v>
                </c:pt>
                <c:pt idx="25">
                  <c:v>1942.810940825383</c:v>
                </c:pt>
                <c:pt idx="26">
                  <c:v>6.547902396860147</c:v>
                </c:pt>
                <c:pt idx="27">
                  <c:v>7.187275371688596</c:v>
                </c:pt>
                <c:pt idx="28">
                  <c:v>50.5353594712998</c:v>
                </c:pt>
                <c:pt idx="29">
                  <c:v>13.81427808421053</c:v>
                </c:pt>
                <c:pt idx="30">
                  <c:v>80.00918192494955</c:v>
                </c:pt>
                <c:pt idx="31">
                  <c:v>24.72655661851239</c:v>
                </c:pt>
                <c:pt idx="32">
                  <c:v>31.09800524805672</c:v>
                </c:pt>
                <c:pt idx="33">
                  <c:v>17.54256755824832</c:v>
                </c:pt>
                <c:pt idx="34">
                  <c:v>13.42200961183442</c:v>
                </c:pt>
                <c:pt idx="35">
                  <c:v>17.54992276420373</c:v>
                </c:pt>
                <c:pt idx="36">
                  <c:v>11.07088446897027</c:v>
                </c:pt>
                <c:pt idx="37">
                  <c:v>23.17884900336749</c:v>
                </c:pt>
                <c:pt idx="38">
                  <c:v>9.09675717859469</c:v>
                </c:pt>
                <c:pt idx="39">
                  <c:v>1.0</c:v>
                </c:pt>
                <c:pt idx="40">
                  <c:v>12.4816543815867</c:v>
                </c:pt>
                <c:pt idx="41">
                  <c:v>20.45139663090219</c:v>
                </c:pt>
                <c:pt idx="42">
                  <c:v>4.085347668565226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488456"/>
        <c:axId val="480174040"/>
      </c:barChart>
      <c:catAx>
        <c:axId val="479488456"/>
        <c:scaling>
          <c:orientation val="minMax"/>
        </c:scaling>
        <c:delete val="0"/>
        <c:axPos val="l"/>
        <c:majorTickMark val="out"/>
        <c:minorTickMark val="none"/>
        <c:tickLblPos val="nextTo"/>
        <c:crossAx val="480174040"/>
        <c:crosses val="autoZero"/>
        <c:auto val="1"/>
        <c:lblAlgn val="ctr"/>
        <c:lblOffset val="100"/>
        <c:noMultiLvlLbl val="0"/>
      </c:catAx>
      <c:valAx>
        <c:axId val="480174040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479488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'normalized to EF'!$K$96:$K$137</c:f>
              <c:numCache>
                <c:formatCode>0.0</c:formatCode>
                <c:ptCount val="42"/>
                <c:pt idx="0">
                  <c:v>21.65472859891543</c:v>
                </c:pt>
                <c:pt idx="1">
                  <c:v>188.9543223276387</c:v>
                </c:pt>
                <c:pt idx="2">
                  <c:v>55.74489066525093</c:v>
                </c:pt>
                <c:pt idx="3">
                  <c:v>5.518754461007385</c:v>
                </c:pt>
                <c:pt idx="4">
                  <c:v>6.114518879317745</c:v>
                </c:pt>
                <c:pt idx="5">
                  <c:v>22.76901278226807</c:v>
                </c:pt>
                <c:pt idx="6">
                  <c:v>5.596656622350158</c:v>
                </c:pt>
                <c:pt idx="7">
                  <c:v>22.71664925811676</c:v>
                </c:pt>
                <c:pt idx="8">
                  <c:v>18.49653443299075</c:v>
                </c:pt>
                <c:pt idx="9">
                  <c:v>30.34609863709458</c:v>
                </c:pt>
                <c:pt idx="10">
                  <c:v>39.95684491252434</c:v>
                </c:pt>
                <c:pt idx="11">
                  <c:v>10.46632636039285</c:v>
                </c:pt>
                <c:pt idx="12">
                  <c:v>12.12538382938958</c:v>
                </c:pt>
                <c:pt idx="13">
                  <c:v>57.20998154885643</c:v>
                </c:pt>
                <c:pt idx="14">
                  <c:v>6.728903402263435</c:v>
                </c:pt>
                <c:pt idx="15">
                  <c:v>12.02341721800737</c:v>
                </c:pt>
                <c:pt idx="16">
                  <c:v>32.39114638969117</c:v>
                </c:pt>
                <c:pt idx="17">
                  <c:v>10.7870140057321</c:v>
                </c:pt>
                <c:pt idx="18">
                  <c:v>18.38380417173129</c:v>
                </c:pt>
                <c:pt idx="19">
                  <c:v>5.073685909722268</c:v>
                </c:pt>
                <c:pt idx="20">
                  <c:v>12.13693035646951</c:v>
                </c:pt>
                <c:pt idx="21">
                  <c:v>12.472601941734</c:v>
                </c:pt>
                <c:pt idx="22">
                  <c:v>35.27958491473492</c:v>
                </c:pt>
                <c:pt idx="23">
                  <c:v>13.63038718794857</c:v>
                </c:pt>
                <c:pt idx="24">
                  <c:v>5.672691572885606</c:v>
                </c:pt>
                <c:pt idx="25">
                  <c:v>355.2599243604953</c:v>
                </c:pt>
                <c:pt idx="26">
                  <c:v>4.85628032534254</c:v>
                </c:pt>
                <c:pt idx="27">
                  <c:v>4.433934785796098</c:v>
                </c:pt>
                <c:pt idx="28">
                  <c:v>16.25811633687308</c:v>
                </c:pt>
                <c:pt idx="29">
                  <c:v>15.61928003319098</c:v>
                </c:pt>
                <c:pt idx="30">
                  <c:v>11.52047123170552</c:v>
                </c:pt>
                <c:pt idx="31">
                  <c:v>19.52775422495852</c:v>
                </c:pt>
                <c:pt idx="32">
                  <c:v>20.7879362415443</c:v>
                </c:pt>
                <c:pt idx="33">
                  <c:v>14.27812397957995</c:v>
                </c:pt>
                <c:pt idx="34">
                  <c:v>13.41112194927143</c:v>
                </c:pt>
                <c:pt idx="35">
                  <c:v>8.129500864642075</c:v>
                </c:pt>
                <c:pt idx="36">
                  <c:v>13.61531494678902</c:v>
                </c:pt>
                <c:pt idx="37">
                  <c:v>3.447031416568512</c:v>
                </c:pt>
                <c:pt idx="38">
                  <c:v>1.0</c:v>
                </c:pt>
                <c:pt idx="39">
                  <c:v>10.96351020211944</c:v>
                </c:pt>
                <c:pt idx="40">
                  <c:v>38.14897152300977</c:v>
                </c:pt>
                <c:pt idx="41">
                  <c:v>4.846335198362928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25848"/>
        <c:axId val="479886792"/>
      </c:barChart>
      <c:catAx>
        <c:axId val="480025848"/>
        <c:scaling>
          <c:orientation val="minMax"/>
        </c:scaling>
        <c:delete val="0"/>
        <c:axPos val="l"/>
        <c:majorTickMark val="out"/>
        <c:minorTickMark val="none"/>
        <c:tickLblPos val="nextTo"/>
        <c:crossAx val="479886792"/>
        <c:crosses val="autoZero"/>
        <c:auto val="1"/>
        <c:lblAlgn val="ctr"/>
        <c:lblOffset val="100"/>
        <c:noMultiLvlLbl val="0"/>
      </c:catAx>
      <c:valAx>
        <c:axId val="479886792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480025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32082551595"/>
          <c:y val="0.0363128491620112"/>
          <c:w val="0.621013133208255"/>
          <c:h val="0.829608938547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'Low CO2'!$B$30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CO2'!$C$35:$E$35</c:f>
                <c:numCache>
                  <c:formatCode>General</c:formatCode>
                  <c:ptCount val="3"/>
                  <c:pt idx="0">
                    <c:v>24.3694388811563</c:v>
                  </c:pt>
                  <c:pt idx="1">
                    <c:v>85.05580819918579</c:v>
                  </c:pt>
                  <c:pt idx="2">
                    <c:v>18.25363583997569</c:v>
                  </c:pt>
                </c:numCache>
              </c:numRef>
            </c:plus>
            <c:minus>
              <c:numRef>
                <c:f>'Low CO2'!$C$35:$E$35</c:f>
                <c:numCache>
                  <c:formatCode>General</c:formatCode>
                  <c:ptCount val="3"/>
                  <c:pt idx="0">
                    <c:v>24.3694388811563</c:v>
                  </c:pt>
                  <c:pt idx="1">
                    <c:v>85.05580819918579</c:v>
                  </c:pt>
                  <c:pt idx="2">
                    <c:v>18.25363583997569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CO2'!$C$29:$E$29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CO2'!$C$30:$E$30</c:f>
              <c:numCache>
                <c:formatCode>General</c:formatCode>
                <c:ptCount val="3"/>
                <c:pt idx="0">
                  <c:v>47.37051925629343</c:v>
                </c:pt>
                <c:pt idx="1">
                  <c:v>116.7443369169285</c:v>
                </c:pt>
                <c:pt idx="2">
                  <c:v>41.72489557528218</c:v>
                </c:pt>
              </c:numCache>
            </c:numRef>
          </c:val>
        </c:ser>
        <c:ser>
          <c:idx val="1"/>
          <c:order val="1"/>
          <c:tx>
            <c:strRef>
              <c:f>'Low CO2'!$B$31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CO2'!$C$36:$E$36</c:f>
                <c:numCache>
                  <c:formatCode>General</c:formatCode>
                  <c:ptCount val="3"/>
                  <c:pt idx="0">
                    <c:v>67.72077821870626</c:v>
                  </c:pt>
                  <c:pt idx="1">
                    <c:v>150.5108424845192</c:v>
                  </c:pt>
                  <c:pt idx="2">
                    <c:v>145.4097559739465</c:v>
                  </c:pt>
                </c:numCache>
              </c:numRef>
            </c:plus>
            <c:minus>
              <c:numRef>
                <c:f>'Low CO2'!$C$36:$E$36</c:f>
                <c:numCache>
                  <c:formatCode>General</c:formatCode>
                  <c:ptCount val="3"/>
                  <c:pt idx="0">
                    <c:v>67.72077821870626</c:v>
                  </c:pt>
                  <c:pt idx="1">
                    <c:v>150.5108424845192</c:v>
                  </c:pt>
                  <c:pt idx="2">
                    <c:v>145.4097559739465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CO2'!$C$29:$E$29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CO2'!$C$31:$E$31</c:f>
              <c:numCache>
                <c:formatCode>General</c:formatCode>
                <c:ptCount val="3"/>
                <c:pt idx="0">
                  <c:v>151.2249890097008</c:v>
                </c:pt>
                <c:pt idx="1">
                  <c:v>224.0634511240164</c:v>
                </c:pt>
                <c:pt idx="2">
                  <c:v>233.2165133809851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558760"/>
        <c:axId val="471562008"/>
      </c:barChart>
      <c:catAx>
        <c:axId val="47155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562008"/>
        <c:crosses val="autoZero"/>
        <c:auto val="1"/>
        <c:lblAlgn val="ctr"/>
        <c:lblOffset val="100"/>
        <c:noMultiLvlLbl val="0"/>
      </c:catAx>
      <c:valAx>
        <c:axId val="47156200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minimum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558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7016679712471"/>
          <c:y val="0.398406374501992"/>
          <c:w val="0.155701587661917"/>
          <c:h val="0.17529880478087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'low CO2 vs high CO2'!$A$33</c:f>
              <c:strCache>
                <c:ptCount val="1"/>
                <c:pt idx="0">
                  <c:v>Low CO2</c:v>
                </c:pt>
              </c:strCache>
            </c:strRef>
          </c:tx>
          <c:spPr>
            <a:solidFill>
              <a:srgbClr val="31859C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 vs high CO2'!$B$38:$D$38</c:f>
                <c:numCache>
                  <c:formatCode>General</c:formatCode>
                  <c:ptCount val="3"/>
                  <c:pt idx="0">
                    <c:v>2.343133548608675</c:v>
                  </c:pt>
                  <c:pt idx="1">
                    <c:v>87.522121580333</c:v>
                  </c:pt>
                  <c:pt idx="2">
                    <c:v>16.40853864840572</c:v>
                  </c:pt>
                </c:numCache>
              </c:numRef>
            </c:plus>
            <c:minus>
              <c:numRef>
                <c:f>'low CO2 vs high CO2'!$B$38:$D$38</c:f>
                <c:numCache>
                  <c:formatCode>General</c:formatCode>
                  <c:ptCount val="3"/>
                  <c:pt idx="0">
                    <c:v>2.343133548608675</c:v>
                  </c:pt>
                  <c:pt idx="1">
                    <c:v>87.522121580333</c:v>
                  </c:pt>
                  <c:pt idx="2">
                    <c:v>16.40853864840572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 vs high CO2'!$B$32:$D$32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 vs high CO2'!$B$33:$D$33</c:f>
              <c:numCache>
                <c:formatCode>General</c:formatCode>
                <c:ptCount val="3"/>
                <c:pt idx="0">
                  <c:v>12.0178107900764</c:v>
                </c:pt>
                <c:pt idx="1">
                  <c:v>106.4736016447159</c:v>
                </c:pt>
                <c:pt idx="2">
                  <c:v>29.67423205893107</c:v>
                </c:pt>
              </c:numCache>
            </c:numRef>
          </c:val>
        </c:ser>
        <c:ser>
          <c:idx val="1"/>
          <c:order val="1"/>
          <c:tx>
            <c:strRef>
              <c:f>'low CO2 vs high CO2'!$A$34</c:f>
              <c:strCache>
                <c:ptCount val="1"/>
                <c:pt idx="0">
                  <c:v>High CO2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 vs high CO2'!$B$39:$D$39</c:f>
                <c:numCache>
                  <c:formatCode>General</c:formatCode>
                  <c:ptCount val="3"/>
                  <c:pt idx="0">
                    <c:v>6.85691915794153</c:v>
                  </c:pt>
                  <c:pt idx="1">
                    <c:v>9.331711574975491</c:v>
                  </c:pt>
                  <c:pt idx="2">
                    <c:v>8.70137967644944</c:v>
                  </c:pt>
                </c:numCache>
              </c:numRef>
            </c:plus>
            <c:minus>
              <c:numRef>
                <c:f>'low CO2 vs high CO2'!$B$39:$D$39</c:f>
                <c:numCache>
                  <c:formatCode>General</c:formatCode>
                  <c:ptCount val="3"/>
                  <c:pt idx="0">
                    <c:v>6.85691915794153</c:v>
                  </c:pt>
                  <c:pt idx="1">
                    <c:v>9.331711574975491</c:v>
                  </c:pt>
                  <c:pt idx="2">
                    <c:v>8.70137967644944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 vs high CO2'!$B$32:$D$32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 vs high CO2'!$B$34:$D$34</c:f>
              <c:numCache>
                <c:formatCode>General</c:formatCode>
                <c:ptCount val="3"/>
                <c:pt idx="0">
                  <c:v>33.75060932247271</c:v>
                </c:pt>
                <c:pt idx="1">
                  <c:v>37.14648434227902</c:v>
                </c:pt>
                <c:pt idx="2">
                  <c:v>28.34264784617766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661368"/>
        <c:axId val="479568888"/>
      </c:barChart>
      <c:catAx>
        <c:axId val="479661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9568888"/>
        <c:crosses val="autoZero"/>
        <c:auto val="1"/>
        <c:lblAlgn val="ctr"/>
        <c:lblOffset val="100"/>
        <c:noMultiLvlLbl val="0"/>
      </c:catAx>
      <c:valAx>
        <c:axId val="479568888"/>
        <c:scaling>
          <c:orientation val="minMax"/>
          <c:max val="20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minimum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9661368"/>
        <c:crosses val="autoZero"/>
        <c:crossBetween val="between"/>
        <c:majorUnit val="40.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4069602710572"/>
          <c:y val="0.386138847208365"/>
          <c:w val="0.16080387214036"/>
          <c:h val="0.2029704196864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'low CO2 vs high CO2'!$A$50</c:f>
              <c:strCache>
                <c:ptCount val="1"/>
                <c:pt idx="0">
                  <c:v>Low CO2</c:v>
                </c:pt>
              </c:strCache>
            </c:strRef>
          </c:tx>
          <c:spPr>
            <a:solidFill>
              <a:srgbClr val="31859C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 vs high CO2'!$B$55:$D$55</c:f>
                <c:numCache>
                  <c:formatCode>General</c:formatCode>
                  <c:ptCount val="3"/>
                  <c:pt idx="0">
                    <c:v>2.343133548608675</c:v>
                  </c:pt>
                  <c:pt idx="1">
                    <c:v>3.86177354395266</c:v>
                  </c:pt>
                  <c:pt idx="2">
                    <c:v>2.160965828750782</c:v>
                  </c:pt>
                </c:numCache>
              </c:numRef>
            </c:plus>
            <c:minus>
              <c:numRef>
                <c:f>'low CO2 vs high CO2'!$B$55:$D$55</c:f>
                <c:numCache>
                  <c:formatCode>General</c:formatCode>
                  <c:ptCount val="3"/>
                  <c:pt idx="0">
                    <c:v>2.343133548608675</c:v>
                  </c:pt>
                  <c:pt idx="1">
                    <c:v>3.86177354395266</c:v>
                  </c:pt>
                  <c:pt idx="2">
                    <c:v>2.160965828750782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 vs high CO2'!$B$49:$D$49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 vs high CO2'!$B$50:$D$50</c:f>
              <c:numCache>
                <c:formatCode>General</c:formatCode>
                <c:ptCount val="3"/>
                <c:pt idx="0">
                  <c:v>12.0178107900764</c:v>
                </c:pt>
                <c:pt idx="1">
                  <c:v>19.0289664456366</c:v>
                </c:pt>
                <c:pt idx="2">
                  <c:v>13.39494744385286</c:v>
                </c:pt>
              </c:numCache>
            </c:numRef>
          </c:val>
        </c:ser>
        <c:ser>
          <c:idx val="1"/>
          <c:order val="1"/>
          <c:tx>
            <c:strRef>
              <c:f>'low CO2 vs high CO2'!$A$51</c:f>
              <c:strCache>
                <c:ptCount val="1"/>
                <c:pt idx="0">
                  <c:v>High CO2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 vs high CO2'!$B$56:$D$56</c:f>
                <c:numCache>
                  <c:formatCode>General</c:formatCode>
                  <c:ptCount val="3"/>
                  <c:pt idx="0">
                    <c:v>6.85691915794153</c:v>
                  </c:pt>
                  <c:pt idx="1">
                    <c:v>9.331711574975491</c:v>
                  </c:pt>
                  <c:pt idx="2">
                    <c:v>8.70137967644944</c:v>
                  </c:pt>
                </c:numCache>
              </c:numRef>
            </c:plus>
            <c:minus>
              <c:numRef>
                <c:f>'low CO2 vs high CO2'!$B$56:$D$56</c:f>
                <c:numCache>
                  <c:formatCode>General</c:formatCode>
                  <c:ptCount val="3"/>
                  <c:pt idx="0">
                    <c:v>6.85691915794153</c:v>
                  </c:pt>
                  <c:pt idx="1">
                    <c:v>9.331711574975491</c:v>
                  </c:pt>
                  <c:pt idx="2">
                    <c:v>8.70137967644944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 vs high CO2'!$B$49:$D$49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 vs high CO2'!$B$51:$D$51</c:f>
              <c:numCache>
                <c:formatCode>General</c:formatCode>
                <c:ptCount val="3"/>
                <c:pt idx="0">
                  <c:v>33.75060932247271</c:v>
                </c:pt>
                <c:pt idx="1">
                  <c:v>37.14648434227902</c:v>
                </c:pt>
                <c:pt idx="2">
                  <c:v>28.34264784617766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11880"/>
        <c:axId val="479951720"/>
      </c:barChart>
      <c:catAx>
        <c:axId val="480011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9951720"/>
        <c:crosses val="autoZero"/>
        <c:auto val="1"/>
        <c:lblAlgn val="ctr"/>
        <c:lblOffset val="100"/>
        <c:noMultiLvlLbl val="0"/>
      </c:catAx>
      <c:valAx>
        <c:axId val="47995172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minimum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0011880"/>
        <c:crosses val="autoZero"/>
        <c:crossBetween val="between"/>
        <c:majorUnit val="10.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360301578614"/>
          <c:y val="0.386138847208365"/>
          <c:w val="0.161209266285799"/>
          <c:h val="0.2029704196864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 CO2</a:t>
            </a:r>
          </a:p>
        </c:rich>
      </c:tx>
      <c:layout>
        <c:manualLayout>
          <c:xMode val="edge"/>
          <c:yMode val="edge"/>
          <c:x val="0.802504492133289"/>
          <c:y val="0.0277056277056277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3562152133581"/>
          <c:y val="0.0363636363636364"/>
          <c:w val="0.708719851576994"/>
          <c:h val="0.846753246753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SRmod!$I$149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SRmod!$J$148:$L$148</c:f>
                <c:numCache>
                  <c:formatCode>General</c:formatCode>
                  <c:ptCount val="3"/>
                  <c:pt idx="0">
                    <c:v>0.0</c:v>
                  </c:pt>
                  <c:pt idx="1">
                    <c:v>0.0</c:v>
                  </c:pt>
                </c:numCache>
              </c:numRef>
            </c:plus>
            <c:minus>
              <c:numRef>
                <c:f>SRmod!$J$148:$L$148</c:f>
                <c:numCache>
                  <c:formatCode>General</c:formatCode>
                  <c:ptCount val="3"/>
                  <c:pt idx="0">
                    <c:v>0.0</c:v>
                  </c:pt>
                  <c:pt idx="1">
                    <c:v>0.0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numRef>
              <c:f>SRmod!$J$142:$L$142</c:f>
              <c:numCache>
                <c:formatCode>0.0</c:formatCode>
                <c:ptCount val="3"/>
                <c:pt idx="0" formatCode="General">
                  <c:v>0.0220814332454229</c:v>
                </c:pt>
                <c:pt idx="1">
                  <c:v>4.846335198362928</c:v>
                </c:pt>
              </c:numCache>
            </c:numRef>
          </c:cat>
          <c:val>
            <c:numRef>
              <c:f>SRmod!$J$143:$L$143</c:f>
              <c:numCache>
                <c:formatCode>0.0</c:formatCode>
                <c:ptCount val="3"/>
              </c:numCache>
            </c:numRef>
          </c:val>
        </c:ser>
        <c:ser>
          <c:idx val="1"/>
          <c:order val="1"/>
          <c:tx>
            <c:strRef>
              <c:f>SRmod!$I$150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SRmod!$J$149:$L$149</c:f>
                <c:numCache>
                  <c:formatCode>General</c:formatCode>
                  <c:ptCount val="3"/>
                  <c:pt idx="0">
                    <c:v>12.60048119585832</c:v>
                  </c:pt>
                  <c:pt idx="1">
                    <c:v>23.86309008440388</c:v>
                  </c:pt>
                </c:numCache>
              </c:numRef>
            </c:plus>
            <c:minus>
              <c:numRef>
                <c:f>SRmod!$J$149:$L$149</c:f>
                <c:numCache>
                  <c:formatCode>General</c:formatCode>
                  <c:ptCount val="3"/>
                  <c:pt idx="0">
                    <c:v>12.60048119585832</c:v>
                  </c:pt>
                  <c:pt idx="1">
                    <c:v>23.86309008440388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numRef>
              <c:f>SRmod!$J$142:$L$142</c:f>
              <c:numCache>
                <c:formatCode>0.0</c:formatCode>
                <c:ptCount val="3"/>
                <c:pt idx="0" formatCode="General">
                  <c:v>0.0220814332454229</c:v>
                </c:pt>
                <c:pt idx="1">
                  <c:v>4.846335198362928</c:v>
                </c:pt>
              </c:numCache>
            </c:numRef>
          </c:cat>
          <c:val>
            <c:numRef>
              <c:f>SRmod!$J$144:$L$144</c:f>
              <c:numCache>
                <c:formatCode>0.0</c:formatCode>
                <c:ptCount val="3"/>
                <c:pt idx="0" formatCode="General">
                  <c:v>0.00455631571932579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366600"/>
        <c:axId val="480086136"/>
      </c:barChart>
      <c:catAx>
        <c:axId val="479366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80086136"/>
        <c:crosses val="autoZero"/>
        <c:auto val="1"/>
        <c:lblAlgn val="ctr"/>
        <c:lblOffset val="100"/>
        <c:noMultiLvlLbl val="0"/>
      </c:catAx>
      <c:valAx>
        <c:axId val="4800861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9366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58340757921"/>
          <c:y val="0.423791821561338"/>
          <c:w val="0.157079518751686"/>
          <c:h val="0.1338289962825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High CO2</a:t>
            </a:r>
          </a:p>
        </c:rich>
      </c:tx>
      <c:layout>
        <c:manualLayout>
          <c:xMode val="edge"/>
          <c:yMode val="edge"/>
          <c:x val="0.819369560712806"/>
          <c:y val="0.03141361256544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73026315789474"/>
          <c:y val="0.0366492146596859"/>
          <c:w val="0.728618421052631"/>
          <c:h val="0.845549738219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SRmod!$H$186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SRmod!$I$191:$K$191</c:f>
                <c:numCache>
                  <c:formatCode>General</c:formatCode>
                  <c:ptCount val="3"/>
                  <c:pt idx="0">
                    <c:v>7.99339465465909</c:v>
                  </c:pt>
                  <c:pt idx="1">
                    <c:v>15.50549398292264</c:v>
                  </c:pt>
                  <c:pt idx="2">
                    <c:v>15.23741429994115</c:v>
                  </c:pt>
                </c:numCache>
              </c:numRef>
            </c:plus>
            <c:minus>
              <c:numRef>
                <c:f>SRmod!$I$191:$K$191</c:f>
                <c:numCache>
                  <c:formatCode>General</c:formatCode>
                  <c:ptCount val="3"/>
                  <c:pt idx="0">
                    <c:v>7.99339465465909</c:v>
                  </c:pt>
                  <c:pt idx="1">
                    <c:v>15.50549398292264</c:v>
                  </c:pt>
                  <c:pt idx="2">
                    <c:v>15.23741429994115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SRmod!$I$185:$K$185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SRmod!$I$186:$K$186</c:f>
              <c:numCache>
                <c:formatCode>General</c:formatCode>
                <c:ptCount val="3"/>
                <c:pt idx="0">
                  <c:v>33.91791527908862</c:v>
                </c:pt>
                <c:pt idx="1">
                  <c:v>45.29872365343306</c:v>
                </c:pt>
                <c:pt idx="2" formatCode="0.0">
                  <c:v>35.69461149482231</c:v>
                </c:pt>
              </c:numCache>
            </c:numRef>
          </c:val>
        </c:ser>
        <c:ser>
          <c:idx val="1"/>
          <c:order val="1"/>
          <c:tx>
            <c:strRef>
              <c:f>SRmod!$H$187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SRmod!$I$192:$K$192</c:f>
                <c:numCache>
                  <c:formatCode>General</c:formatCode>
                  <c:ptCount val="3"/>
                  <c:pt idx="0">
                    <c:v>12.53464305899649</c:v>
                  </c:pt>
                  <c:pt idx="1">
                    <c:v>8.836665599127348</c:v>
                  </c:pt>
                  <c:pt idx="2">
                    <c:v>5.518669058678511</c:v>
                  </c:pt>
                </c:numCache>
              </c:numRef>
            </c:plus>
            <c:minus>
              <c:numRef>
                <c:f>SRmod!$I$192:$K$192</c:f>
                <c:numCache>
                  <c:formatCode>General</c:formatCode>
                  <c:ptCount val="3"/>
                  <c:pt idx="0">
                    <c:v>12.53464305899649</c:v>
                  </c:pt>
                  <c:pt idx="1">
                    <c:v>8.836665599127348</c:v>
                  </c:pt>
                  <c:pt idx="2">
                    <c:v>5.518669058678511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SRmod!$I$185:$K$185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SRmod!$I$187:$K$187</c:f>
              <c:numCache>
                <c:formatCode>General</c:formatCode>
                <c:ptCount val="3"/>
                <c:pt idx="0">
                  <c:v>33.5275347136515</c:v>
                </c:pt>
                <c:pt idx="1">
                  <c:v>26.27683192740697</c:v>
                </c:pt>
                <c:pt idx="2" formatCode="0.0">
                  <c:v>18.5400296479848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554280"/>
        <c:axId val="479488904"/>
      </c:barChart>
      <c:catAx>
        <c:axId val="47955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9488904"/>
        <c:crosses val="autoZero"/>
        <c:auto val="1"/>
        <c:lblAlgn val="ctr"/>
        <c:lblOffset val="100"/>
        <c:noMultiLvlLbl val="0"/>
      </c:catAx>
      <c:valAx>
        <c:axId val="479488904"/>
        <c:scaling>
          <c:orientation val="minMax"/>
          <c:max val="40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9554280"/>
        <c:crosses val="autoZero"/>
        <c:crossBetween val="between"/>
        <c:majorUnit val="50.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89662027833"/>
          <c:y val="0.425372746825492"/>
          <c:w val="0.141153081510934"/>
          <c:h val="0.1343282358396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 CO2</a:t>
            </a:r>
          </a:p>
        </c:rich>
      </c:tx>
      <c:layout>
        <c:manualLayout>
          <c:xMode val="edge"/>
          <c:yMode val="edge"/>
          <c:x val="0.802504492133289"/>
          <c:y val="0.0277056277056277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3562152133581"/>
          <c:y val="0.0363636363636364"/>
          <c:w val="0.708719851576994"/>
          <c:h val="0.846753246753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'SRmod (2)'!$I$148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'SRmod (2)'!$J$147:$L$147</c:f>
                <c:numCache>
                  <c:formatCode>General</c:formatCode>
                  <c:ptCount val="3"/>
                  <c:pt idx="0">
                    <c:v>0.0</c:v>
                  </c:pt>
                  <c:pt idx="1">
                    <c:v>0.0</c:v>
                  </c:pt>
                </c:numCache>
              </c:numRef>
            </c:plus>
            <c:minus>
              <c:numRef>
                <c:f>'SRmod (2)'!$J$147:$L$147</c:f>
                <c:numCache>
                  <c:formatCode>General</c:formatCode>
                  <c:ptCount val="3"/>
                  <c:pt idx="0">
                    <c:v>0.0</c:v>
                  </c:pt>
                  <c:pt idx="1">
                    <c:v>0.0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numRef>
              <c:f>'SRmod (2)'!$J$141:$L$141</c:f>
              <c:numCache>
                <c:formatCode>0.0</c:formatCode>
                <c:ptCount val="3"/>
                <c:pt idx="0" formatCode="General">
                  <c:v>0.0220814332454229</c:v>
                </c:pt>
                <c:pt idx="1">
                  <c:v>4.846335198362928</c:v>
                </c:pt>
              </c:numCache>
            </c:numRef>
          </c:cat>
          <c:val>
            <c:numRef>
              <c:f>'SRmod (2)'!$J$142:$L$142</c:f>
              <c:numCache>
                <c:formatCode>0.0</c:formatCode>
                <c:ptCount val="3"/>
              </c:numCache>
            </c:numRef>
          </c:val>
        </c:ser>
        <c:ser>
          <c:idx val="1"/>
          <c:order val="1"/>
          <c:tx>
            <c:strRef>
              <c:f>'SRmod (2)'!$I$149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'SRmod (2)'!$J$148:$L$148</c:f>
                <c:numCache>
                  <c:formatCode>General</c:formatCode>
                  <c:ptCount val="3"/>
                  <c:pt idx="0">
                    <c:v>12.60048119585832</c:v>
                  </c:pt>
                  <c:pt idx="1">
                    <c:v>23.86309008440388</c:v>
                  </c:pt>
                </c:numCache>
              </c:numRef>
            </c:plus>
            <c:minus>
              <c:numRef>
                <c:f>'SRmod (2)'!$J$148:$L$148</c:f>
                <c:numCache>
                  <c:formatCode>General</c:formatCode>
                  <c:ptCount val="3"/>
                  <c:pt idx="0">
                    <c:v>12.60048119585832</c:v>
                  </c:pt>
                  <c:pt idx="1">
                    <c:v>23.86309008440388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numRef>
              <c:f>'SRmod (2)'!$J$141:$L$141</c:f>
              <c:numCache>
                <c:formatCode>0.0</c:formatCode>
                <c:ptCount val="3"/>
                <c:pt idx="0" formatCode="General">
                  <c:v>0.0220814332454229</c:v>
                </c:pt>
                <c:pt idx="1">
                  <c:v>4.846335198362928</c:v>
                </c:pt>
              </c:numCache>
            </c:numRef>
          </c:cat>
          <c:val>
            <c:numRef>
              <c:f>'SRmod (2)'!$J$143:$L$143</c:f>
              <c:numCache>
                <c:formatCode>0.0</c:formatCode>
                <c:ptCount val="3"/>
                <c:pt idx="0" formatCode="General">
                  <c:v>0.00455631571932579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66072"/>
        <c:axId val="438267864"/>
      </c:barChart>
      <c:catAx>
        <c:axId val="43826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8267864"/>
        <c:crosses val="autoZero"/>
        <c:auto val="1"/>
        <c:lblAlgn val="ctr"/>
        <c:lblOffset val="100"/>
        <c:noMultiLvlLbl val="0"/>
      </c:catAx>
      <c:valAx>
        <c:axId val="4382678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82660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58340757921"/>
          <c:y val="0.423791821561338"/>
          <c:w val="0.157079518751686"/>
          <c:h val="0.1338289962825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High CO2</a:t>
            </a:r>
          </a:p>
        </c:rich>
      </c:tx>
      <c:layout>
        <c:manualLayout>
          <c:xMode val="edge"/>
          <c:yMode val="edge"/>
          <c:x val="0.819369560712806"/>
          <c:y val="0.03141361256544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73026315789474"/>
          <c:y val="0.0366492146596859"/>
          <c:w val="0.728618421052631"/>
          <c:h val="0.845549738219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'SRmod (2)'!$H$185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'SRmod (2)'!$I$190:$K$190</c:f>
                <c:numCache>
                  <c:formatCode>General</c:formatCode>
                  <c:ptCount val="3"/>
                  <c:pt idx="0">
                    <c:v>7.99339465465909</c:v>
                  </c:pt>
                  <c:pt idx="1">
                    <c:v>15.50549398292264</c:v>
                  </c:pt>
                  <c:pt idx="2">
                    <c:v>15.23741429994115</c:v>
                  </c:pt>
                </c:numCache>
              </c:numRef>
            </c:plus>
            <c:minus>
              <c:numRef>
                <c:f>'SRmod (2)'!$I$190:$K$190</c:f>
                <c:numCache>
                  <c:formatCode>General</c:formatCode>
                  <c:ptCount val="3"/>
                  <c:pt idx="0">
                    <c:v>7.99339465465909</c:v>
                  </c:pt>
                  <c:pt idx="1">
                    <c:v>15.50549398292264</c:v>
                  </c:pt>
                  <c:pt idx="2">
                    <c:v>15.23741429994115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'SRmod (2)'!$I$184:$K$184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'SRmod (2)'!$I$185:$K$185</c:f>
              <c:numCache>
                <c:formatCode>General</c:formatCode>
                <c:ptCount val="3"/>
                <c:pt idx="0">
                  <c:v>33.91791527908862</c:v>
                </c:pt>
                <c:pt idx="1">
                  <c:v>45.29872365343306</c:v>
                </c:pt>
                <c:pt idx="2" formatCode="0.0">
                  <c:v>35.69461149482231</c:v>
                </c:pt>
              </c:numCache>
            </c:numRef>
          </c:val>
        </c:ser>
        <c:ser>
          <c:idx val="1"/>
          <c:order val="1"/>
          <c:tx>
            <c:strRef>
              <c:f>'SRmod (2)'!$H$186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'SRmod (2)'!$I$191:$K$191</c:f>
                <c:numCache>
                  <c:formatCode>General</c:formatCode>
                  <c:ptCount val="3"/>
                  <c:pt idx="0">
                    <c:v>12.53464305899649</c:v>
                  </c:pt>
                  <c:pt idx="1">
                    <c:v>8.836665599127348</c:v>
                  </c:pt>
                  <c:pt idx="2">
                    <c:v>5.518669058678511</c:v>
                  </c:pt>
                </c:numCache>
              </c:numRef>
            </c:plus>
            <c:minus>
              <c:numRef>
                <c:f>'SRmod (2)'!$I$191:$K$191</c:f>
                <c:numCache>
                  <c:formatCode>General</c:formatCode>
                  <c:ptCount val="3"/>
                  <c:pt idx="0">
                    <c:v>12.53464305899649</c:v>
                  </c:pt>
                  <c:pt idx="1">
                    <c:v>8.836665599127348</c:v>
                  </c:pt>
                  <c:pt idx="2">
                    <c:v>5.518669058678511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'SRmod (2)'!$I$184:$K$184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'SRmod (2)'!$I$186:$K$186</c:f>
              <c:numCache>
                <c:formatCode>General</c:formatCode>
                <c:ptCount val="3"/>
                <c:pt idx="0">
                  <c:v>33.5275347136515</c:v>
                </c:pt>
                <c:pt idx="1">
                  <c:v>26.27683192740697</c:v>
                </c:pt>
                <c:pt idx="2" formatCode="0.0">
                  <c:v>18.5400296479848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83448"/>
        <c:axId val="438285240"/>
      </c:barChart>
      <c:catAx>
        <c:axId val="438283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8285240"/>
        <c:crosses val="autoZero"/>
        <c:auto val="1"/>
        <c:lblAlgn val="ctr"/>
        <c:lblOffset val="100"/>
        <c:noMultiLvlLbl val="0"/>
      </c:catAx>
      <c:valAx>
        <c:axId val="438285240"/>
        <c:scaling>
          <c:orientation val="minMax"/>
          <c:max val="40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8283448"/>
        <c:crosses val="autoZero"/>
        <c:crossBetween val="between"/>
        <c:majorUnit val="50.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89662027833"/>
          <c:y val="0.425372746825492"/>
          <c:w val="0.141153081510934"/>
          <c:h val="0.1343282358396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Low CO2</a:t>
            </a:r>
          </a:p>
        </c:rich>
      </c:tx>
      <c:layout>
        <c:manualLayout>
          <c:xMode val="edge"/>
          <c:yMode val="edge"/>
          <c:x val="0.781354111986002"/>
          <c:y val="0.0416666666666667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66666666667"/>
          <c:y val="0.0486111111111111"/>
          <c:w val="0.6125"/>
          <c:h val="0.795138888888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'Low CO2'!$B$52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CO2'!$C$57:$E$57</c:f>
                <c:numCache>
                  <c:formatCode>General</c:formatCode>
                  <c:ptCount val="3"/>
                  <c:pt idx="0">
                    <c:v>2.355794758993536</c:v>
                  </c:pt>
                  <c:pt idx="1">
                    <c:v>1.667846722532862</c:v>
                  </c:pt>
                  <c:pt idx="2">
                    <c:v>0.941782838090688</c:v>
                  </c:pt>
                </c:numCache>
              </c:numRef>
            </c:plus>
            <c:minus>
              <c:numRef>
                <c:f>'Low CO2'!$C$58:$E$58</c:f>
                <c:numCache>
                  <c:formatCode>General</c:formatCode>
                  <c:ptCount val="3"/>
                  <c:pt idx="0">
                    <c:v>2.321458667572749</c:v>
                  </c:pt>
                  <c:pt idx="1">
                    <c:v>1.733344537286497</c:v>
                  </c:pt>
                  <c:pt idx="2">
                    <c:v>1.253462914511245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CO2'!$C$51:$E$51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CO2'!$C$52:$E$52</c:f>
              <c:numCache>
                <c:formatCode>General</c:formatCode>
                <c:ptCount val="3"/>
                <c:pt idx="0">
                  <c:v>5.552525653147865</c:v>
                </c:pt>
                <c:pt idx="1">
                  <c:v>8.234400819340224</c:v>
                </c:pt>
                <c:pt idx="2">
                  <c:v>3.258780051544259</c:v>
                </c:pt>
              </c:numCache>
            </c:numRef>
          </c:val>
        </c:ser>
        <c:ser>
          <c:idx val="1"/>
          <c:order val="1"/>
          <c:tx>
            <c:strRef>
              <c:f>'Low CO2'!$B$53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'Low CO2'!$C$58:$E$58</c:f>
                <c:numCache>
                  <c:formatCode>General</c:formatCode>
                  <c:ptCount val="3"/>
                  <c:pt idx="0">
                    <c:v>2.321458667572749</c:v>
                  </c:pt>
                  <c:pt idx="1">
                    <c:v>1.733344537286497</c:v>
                  </c:pt>
                  <c:pt idx="2">
                    <c:v>1.253462914511245</c:v>
                  </c:pt>
                </c:numCache>
              </c:numRef>
            </c:plus>
            <c:minus>
              <c:numRef>
                <c:f>'Low CO2'!$C$58:$E$58</c:f>
                <c:numCache>
                  <c:formatCode>General</c:formatCode>
                  <c:ptCount val="3"/>
                  <c:pt idx="0">
                    <c:v>2.321458667572749</c:v>
                  </c:pt>
                  <c:pt idx="1">
                    <c:v>1.733344537286497</c:v>
                  </c:pt>
                  <c:pt idx="2">
                    <c:v>1.253462914511245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'Low CO2'!$C$51:$E$51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'Low CO2'!$C$53:$E$53</c:f>
              <c:numCache>
                <c:formatCode>General</c:formatCode>
                <c:ptCount val="3"/>
                <c:pt idx="0">
                  <c:v>10.27010227799146</c:v>
                </c:pt>
                <c:pt idx="1">
                  <c:v>12.81560199335514</c:v>
                </c:pt>
                <c:pt idx="2">
                  <c:v>7.033940732548523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608312"/>
        <c:axId val="471611560"/>
      </c:barChart>
      <c:catAx>
        <c:axId val="471608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611560"/>
        <c:crosses val="autoZero"/>
        <c:auto val="1"/>
        <c:lblAlgn val="ctr"/>
        <c:lblOffset val="100"/>
        <c:noMultiLvlLbl val="0"/>
      </c:catAx>
      <c:valAx>
        <c:axId val="4716115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 (Not normalized)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608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7561687989789"/>
          <c:y val="0.398009708531495"/>
          <c:w val="0.173170886383104"/>
          <c:h val="0.1791043688391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5"/>
          <c:y val="0.0343007915567282"/>
          <c:w val="0.6125"/>
          <c:h val="0.828496042216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'High CO2'!$B$29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'High CO2'!$C$34:$E$34</c:f>
                <c:numCache>
                  <c:formatCode>General</c:formatCode>
                  <c:ptCount val="3"/>
                  <c:pt idx="0">
                    <c:v>469.7301773669802</c:v>
                  </c:pt>
                  <c:pt idx="1">
                    <c:v>355.2841074195433</c:v>
                  </c:pt>
                  <c:pt idx="2">
                    <c:v>159.2608894360044</c:v>
                  </c:pt>
                </c:numCache>
              </c:numRef>
            </c:plus>
            <c:minus>
              <c:numRef>
                <c:f>'High CO2'!$C$35:$E$35</c:f>
                <c:numCache>
                  <c:formatCode>General</c:formatCode>
                  <c:ptCount val="3"/>
                  <c:pt idx="0">
                    <c:v>445.155597794043</c:v>
                  </c:pt>
                  <c:pt idx="1">
                    <c:v>141.6769792081058</c:v>
                  </c:pt>
                  <c:pt idx="2">
                    <c:v>97.25274098479269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'High CO2'!$C$28:$E$28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'High CO2'!$C$29:$E$29</c:f>
              <c:numCache>
                <c:formatCode>General</c:formatCode>
                <c:ptCount val="3"/>
                <c:pt idx="0">
                  <c:v>1078.248597536513</c:v>
                </c:pt>
                <c:pt idx="1">
                  <c:v>660.3027256457494</c:v>
                </c:pt>
                <c:pt idx="2">
                  <c:v>392.6656953027622</c:v>
                </c:pt>
              </c:numCache>
            </c:numRef>
          </c:val>
        </c:ser>
        <c:ser>
          <c:idx val="1"/>
          <c:order val="1"/>
          <c:tx>
            <c:strRef>
              <c:f>'High CO2'!$B$30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'High CO2'!$C$35:$E$35</c:f>
                <c:numCache>
                  <c:formatCode>General</c:formatCode>
                  <c:ptCount val="3"/>
                  <c:pt idx="0">
                    <c:v>445.155597794043</c:v>
                  </c:pt>
                  <c:pt idx="1">
                    <c:v>141.6769792081058</c:v>
                  </c:pt>
                  <c:pt idx="2">
                    <c:v>97.25274098479269</c:v>
                  </c:pt>
                </c:numCache>
              </c:numRef>
            </c:plus>
            <c:minus>
              <c:numRef>
                <c:f>'High CO2'!$C$35:$E$35</c:f>
                <c:numCache>
                  <c:formatCode>General</c:formatCode>
                  <c:ptCount val="3"/>
                  <c:pt idx="0">
                    <c:v>445.155597794043</c:v>
                  </c:pt>
                  <c:pt idx="1">
                    <c:v>141.6769792081058</c:v>
                  </c:pt>
                  <c:pt idx="2">
                    <c:v>97.25274098479269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'High CO2'!$C$28:$E$28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'High CO2'!$C$30:$E$30</c:f>
              <c:numCache>
                <c:formatCode>General</c:formatCode>
                <c:ptCount val="3"/>
                <c:pt idx="0">
                  <c:v>558.2621911418858</c:v>
                </c:pt>
                <c:pt idx="1">
                  <c:v>191.0443448496491</c:v>
                </c:pt>
                <c:pt idx="2">
                  <c:v>139.050863979262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667304"/>
        <c:axId val="471670552"/>
      </c:barChart>
      <c:catAx>
        <c:axId val="471667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670552"/>
        <c:crosses val="autoZero"/>
        <c:auto val="1"/>
        <c:lblAlgn val="ctr"/>
        <c:lblOffset val="100"/>
        <c:noMultiLvlLbl val="0"/>
      </c:catAx>
      <c:valAx>
        <c:axId val="471670552"/>
        <c:scaling>
          <c:orientation val="minMax"/>
          <c:max val="1600.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 (Normalized)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6673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5844895387861"/>
          <c:y val="0.392453010969289"/>
          <c:w val="0.154488399633942"/>
          <c:h val="0.1773585722649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High CO2</a:t>
            </a:r>
          </a:p>
        </c:rich>
      </c:tx>
      <c:layout>
        <c:manualLayout>
          <c:xMode val="edge"/>
          <c:yMode val="edge"/>
          <c:x val="0.826044414902683"/>
          <c:y val="0.0477611053335314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8961038961"/>
          <c:y val="0.0377358490566038"/>
          <c:w val="0.698051948051948"/>
          <c:h val="0.840970350404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'High CO2'!$B$50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'High CO2'!$C$54:$E$54</c:f>
                <c:numCache>
                  <c:formatCode>General</c:formatCode>
                  <c:ptCount val="3"/>
                  <c:pt idx="0">
                    <c:v>2.008041046916181</c:v>
                  </c:pt>
                  <c:pt idx="1">
                    <c:v>3.529523448373668</c:v>
                  </c:pt>
                  <c:pt idx="2">
                    <c:v>1.104552820174771</c:v>
                  </c:pt>
                </c:numCache>
              </c:numRef>
            </c:plus>
            <c:minus>
              <c:numRef>
                <c:f>'High CO2'!$C$54:$E$54</c:f>
                <c:numCache>
                  <c:formatCode>General</c:formatCode>
                  <c:ptCount val="3"/>
                  <c:pt idx="0">
                    <c:v>2.008041046916181</c:v>
                  </c:pt>
                  <c:pt idx="1">
                    <c:v>3.529523448373668</c:v>
                  </c:pt>
                  <c:pt idx="2">
                    <c:v>1.104552820174771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'High CO2'!$C$49:$E$49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'High CO2'!$C$50:$E$50</c:f>
              <c:numCache>
                <c:formatCode>General</c:formatCode>
                <c:ptCount val="3"/>
                <c:pt idx="0">
                  <c:v>15.83057817150327</c:v>
                </c:pt>
                <c:pt idx="1">
                  <c:v>20.9983964070571</c:v>
                </c:pt>
                <c:pt idx="2">
                  <c:v>8.756407020855828</c:v>
                </c:pt>
              </c:numCache>
            </c:numRef>
          </c:val>
        </c:ser>
        <c:ser>
          <c:idx val="1"/>
          <c:order val="1"/>
          <c:tx>
            <c:strRef>
              <c:f>'High CO2'!$B$51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'High CO2'!$C$55:$E$55</c:f>
                <c:numCache>
                  <c:formatCode>General</c:formatCode>
                  <c:ptCount val="3"/>
                  <c:pt idx="0">
                    <c:v>5.037079873469109</c:v>
                  </c:pt>
                  <c:pt idx="1">
                    <c:v>3.206465477644349</c:v>
                  </c:pt>
                  <c:pt idx="2">
                    <c:v>2.324182668919356</c:v>
                  </c:pt>
                </c:numCache>
              </c:numRef>
            </c:plus>
            <c:minus>
              <c:numRef>
                <c:f>'High CO2'!$C$55:$E$55</c:f>
                <c:numCache>
                  <c:formatCode>General</c:formatCode>
                  <c:ptCount val="3"/>
                  <c:pt idx="0">
                    <c:v>5.037079873469109</c:v>
                  </c:pt>
                  <c:pt idx="1">
                    <c:v>3.206465477644349</c:v>
                  </c:pt>
                  <c:pt idx="2">
                    <c:v>2.324182668919356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cat>
            <c:strRef>
              <c:f>'High CO2'!$C$49:$E$49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'High CO2'!$C$51:$E$51</c:f>
              <c:numCache>
                <c:formatCode>General</c:formatCode>
                <c:ptCount val="3"/>
                <c:pt idx="0">
                  <c:v>27.03042981934741</c:v>
                </c:pt>
                <c:pt idx="1">
                  <c:v>20.87466167138017</c:v>
                </c:pt>
                <c:pt idx="2">
                  <c:v>11.63070166832226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762440"/>
        <c:axId val="471765688"/>
      </c:barChart>
      <c:catAx>
        <c:axId val="4717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765688"/>
        <c:crosses val="autoZero"/>
        <c:auto val="1"/>
        <c:lblAlgn val="ctr"/>
        <c:lblOffset val="100"/>
        <c:noMultiLvlLbl val="0"/>
      </c:catAx>
      <c:valAx>
        <c:axId val="4717656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Fold over min (Expression values)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762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47908942023782"/>
          <c:y val="0.426923076923077"/>
          <c:w val="0.129277596541743"/>
          <c:h val="0.1384615384615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067940552017"/>
          <c:y val="0.0553633217993079"/>
          <c:w val="0.54140127388535"/>
          <c:h val="0.778546712802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'expression value check'!$B$30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'expression value check'!$C$29:$E$29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'expression value check'!$C$30:$E$30</c:f>
              <c:numCache>
                <c:formatCode>General</c:formatCode>
                <c:ptCount val="3"/>
                <c:pt idx="0">
                  <c:v>1.7499673E-8</c:v>
                </c:pt>
                <c:pt idx="1">
                  <c:v>4.59923383454545E-7</c:v>
                </c:pt>
                <c:pt idx="2">
                  <c:v>8.3479582E-9</c:v>
                </c:pt>
              </c:numCache>
            </c:numRef>
          </c:val>
        </c:ser>
        <c:ser>
          <c:idx val="1"/>
          <c:order val="1"/>
          <c:tx>
            <c:strRef>
              <c:f>'expression value check'!$B$31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'expression value check'!$C$29:$E$29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'expression value check'!$C$31:$E$31</c:f>
              <c:numCache>
                <c:formatCode>General</c:formatCode>
                <c:ptCount val="3"/>
                <c:pt idx="0">
                  <c:v>3.23678705454545E-8</c:v>
                </c:pt>
                <c:pt idx="1">
                  <c:v>7.15801326545454E-7</c:v>
                </c:pt>
                <c:pt idx="2">
                  <c:v>1.80187193636364E-8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784904"/>
        <c:axId val="471840504"/>
      </c:barChart>
      <c:catAx>
        <c:axId val="471784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840504"/>
        <c:crosses val="autoZero"/>
        <c:auto val="1"/>
        <c:lblAlgn val="ctr"/>
        <c:lblOffset val="100"/>
        <c:noMultiLvlLbl val="0"/>
      </c:catAx>
      <c:valAx>
        <c:axId val="4718405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Expression value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1784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3969736273762"/>
          <c:y val="0.391089345249498"/>
          <c:w val="0.153846060644979"/>
          <c:h val="0.1782179294807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510638297872"/>
          <c:y val="0.0553633217993079"/>
          <c:w val="0.542553191489362"/>
          <c:h val="0.778546712802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'expression value check'!$K$31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'expression value check'!$L$30:$N$30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'expression value check'!$L$31:$N$31</c:f>
              <c:numCache>
                <c:formatCode>General</c:formatCode>
                <c:ptCount val="3"/>
                <c:pt idx="0">
                  <c:v>4.98926E-8</c:v>
                </c:pt>
                <c:pt idx="1">
                  <c:v>1.17284229108333E-6</c:v>
                </c:pt>
                <c:pt idx="2">
                  <c:v>2.243113025E-8</c:v>
                </c:pt>
              </c:numCache>
            </c:numRef>
          </c:val>
        </c:ser>
        <c:ser>
          <c:idx val="1"/>
          <c:order val="1"/>
          <c:tx>
            <c:strRef>
              <c:f>'expression value check'!$K$32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'expression value check'!$L$30:$N$30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'expression value check'!$L$32:$N$32</c:f>
              <c:numCache>
                <c:formatCode>General</c:formatCode>
                <c:ptCount val="3"/>
                <c:pt idx="0">
                  <c:v>8.51907244444444E-8</c:v>
                </c:pt>
                <c:pt idx="1">
                  <c:v>1.16593122377778E-6</c:v>
                </c:pt>
                <c:pt idx="2">
                  <c:v>2.97941591111111E-8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067336"/>
        <c:axId val="501149800"/>
      </c:barChart>
      <c:catAx>
        <c:axId val="50106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1149800"/>
        <c:crosses val="autoZero"/>
        <c:auto val="1"/>
        <c:lblAlgn val="ctr"/>
        <c:lblOffset val="100"/>
        <c:noMultiLvlLbl val="0"/>
      </c:catAx>
      <c:valAx>
        <c:axId val="5011498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Expression value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1067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5969170299418"/>
          <c:y val="0.391089345249498"/>
          <c:w val="0.151741109223039"/>
          <c:h val="0.1782179294807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65392781316"/>
          <c:y val="0.0553633217993079"/>
          <c:w val="0.626326963906582"/>
          <c:h val="0.778546712802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'expression value check'!$B$51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'expression value check'!$C$50:$E$50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'expression value check'!$C$51:$E$51</c:f>
              <c:numCache>
                <c:formatCode>General</c:formatCode>
                <c:ptCount val="3"/>
                <c:pt idx="0">
                  <c:v>0.144270862694611</c:v>
                </c:pt>
                <c:pt idx="1">
                  <c:v>14.5421412384199</c:v>
                </c:pt>
                <c:pt idx="2">
                  <c:v>0.132853904002101</c:v>
                </c:pt>
              </c:numCache>
            </c:numRef>
          </c:val>
        </c:ser>
        <c:ser>
          <c:idx val="1"/>
          <c:order val="1"/>
          <c:tx>
            <c:strRef>
              <c:f>'expression value check'!$B$52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'expression value check'!$C$50:$E$50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'expression value check'!$C$52:$E$52</c:f>
              <c:numCache>
                <c:formatCode>General</c:formatCode>
                <c:ptCount val="3"/>
                <c:pt idx="0">
                  <c:v>0.460568302141081</c:v>
                </c:pt>
                <c:pt idx="1">
                  <c:v>27.91023906308864</c:v>
                </c:pt>
                <c:pt idx="2">
                  <c:v>0.742571643457313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602440"/>
        <c:axId val="549605512"/>
      </c:barChart>
      <c:catAx>
        <c:axId val="54960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605512"/>
        <c:crosses val="autoZero"/>
        <c:auto val="1"/>
        <c:lblAlgn val="ctr"/>
        <c:lblOffset val="100"/>
        <c:noMultiLvlLbl val="0"/>
      </c:catAx>
      <c:valAx>
        <c:axId val="54960551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Gene expression value/18s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602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6451124348681"/>
          <c:y val="0.391089345249498"/>
          <c:w val="0.153846060644979"/>
          <c:h val="0.1782179294807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31914893617"/>
          <c:y val="0.0553633217993079"/>
          <c:w val="0.625531914893617"/>
          <c:h val="0.778546712802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'expression value check'!$J$51</c:f>
              <c:strCache>
                <c:ptCount val="1"/>
                <c:pt idx="0">
                  <c:v>Non-stressed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'expression value check'!$K$50:$M$50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'expression value check'!$K$51:$M$51</c:f>
              <c:numCache>
                <c:formatCode>General</c:formatCode>
                <c:ptCount val="3"/>
                <c:pt idx="0">
                  <c:v>3.283895929538055</c:v>
                </c:pt>
                <c:pt idx="1">
                  <c:v>82.24994676432766</c:v>
                </c:pt>
                <c:pt idx="2">
                  <c:v>1.250264856734004</c:v>
                </c:pt>
              </c:numCache>
            </c:numRef>
          </c:val>
        </c:ser>
        <c:ser>
          <c:idx val="1"/>
          <c:order val="1"/>
          <c:tx>
            <c:strRef>
              <c:f>'expression value check'!$J$52</c:f>
              <c:strCache>
                <c:ptCount val="1"/>
                <c:pt idx="0">
                  <c:v>Stressed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'expression value check'!$K$50:$M$50</c:f>
              <c:strCache>
                <c:ptCount val="3"/>
                <c:pt idx="0">
                  <c:v>HSP 70</c:v>
                </c:pt>
                <c:pt idx="1">
                  <c:v>MT</c:v>
                </c:pt>
                <c:pt idx="2">
                  <c:v>GPx</c:v>
                </c:pt>
              </c:strCache>
            </c:strRef>
          </c:cat>
          <c:val>
            <c:numRef>
              <c:f>'expression value check'!$K$52:$M$52</c:f>
              <c:numCache>
                <c:formatCode>General</c:formatCode>
                <c:ptCount val="3"/>
                <c:pt idx="0">
                  <c:v>1.700234010314817</c:v>
                </c:pt>
                <c:pt idx="1">
                  <c:v>23.79724720679057</c:v>
                </c:pt>
                <c:pt idx="2">
                  <c:v>0.442744071130851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614072"/>
        <c:axId val="549497464"/>
      </c:barChart>
      <c:catAx>
        <c:axId val="549614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497464"/>
        <c:crosses val="autoZero"/>
        <c:auto val="1"/>
        <c:lblAlgn val="ctr"/>
        <c:lblOffset val="100"/>
        <c:noMultiLvlLbl val="0"/>
      </c:catAx>
      <c:valAx>
        <c:axId val="5494974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Gene expression value/18s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96140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5969170299418"/>
          <c:y val="0.391089345249498"/>
          <c:w val="0.151741109223039"/>
          <c:h val="0.1782179294807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4" Type="http://schemas.openxmlformats.org/officeDocument/2006/relationships/chart" Target="../charts/chart9.xml"/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4" Type="http://schemas.openxmlformats.org/officeDocument/2006/relationships/chart" Target="../charts/chart13.xml"/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4" Type="http://schemas.openxmlformats.org/officeDocument/2006/relationships/chart" Target="../charts/chart18.xml"/><Relationship Id="rId5" Type="http://schemas.openxmlformats.org/officeDocument/2006/relationships/chart" Target="../charts/chart19.xml"/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508000</xdr:colOff>
      <xdr:row>27</xdr:row>
      <xdr:rowOff>63500</xdr:rowOff>
    </xdr:from>
    <xdr:to>
      <xdr:col>21</xdr:col>
      <xdr:colOff>50800</xdr:colOff>
      <xdr:row>44</xdr:row>
      <xdr:rowOff>101600</xdr:rowOff>
    </xdr:to>
    <xdr:graphicFrame macro="">
      <xdr:nvGraphicFramePr>
        <xdr:cNvPr id="317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149</xdr:row>
      <xdr:rowOff>12700</xdr:rowOff>
    </xdr:from>
    <xdr:to>
      <xdr:col>12</xdr:col>
      <xdr:colOff>673100</xdr:colOff>
      <xdr:row>168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139700</xdr:colOff>
      <xdr:row>149</xdr:row>
      <xdr:rowOff>12700</xdr:rowOff>
    </xdr:from>
    <xdr:to>
      <xdr:col>19</xdr:col>
      <xdr:colOff>0</xdr:colOff>
      <xdr:row>168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660400</xdr:colOff>
      <xdr:row>29</xdr:row>
      <xdr:rowOff>12700</xdr:rowOff>
    </xdr:from>
    <xdr:to>
      <xdr:col>14</xdr:col>
      <xdr:colOff>393700</xdr:colOff>
      <xdr:row>47</xdr:row>
      <xdr:rowOff>0</xdr:rowOff>
    </xdr:to>
    <xdr:graphicFrame macro="">
      <xdr:nvGraphicFramePr>
        <xdr:cNvPr id="10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48</xdr:row>
      <xdr:rowOff>12700</xdr:rowOff>
    </xdr:from>
    <xdr:to>
      <xdr:col>13</xdr:col>
      <xdr:colOff>533400</xdr:colOff>
      <xdr:row>62</xdr:row>
      <xdr:rowOff>76200</xdr:rowOff>
    </xdr:to>
    <xdr:graphicFrame macro="">
      <xdr:nvGraphicFramePr>
        <xdr:cNvPr id="10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28</xdr:row>
      <xdr:rowOff>12700</xdr:rowOff>
    </xdr:from>
    <xdr:to>
      <xdr:col>15</xdr:col>
      <xdr:colOff>25400</xdr:colOff>
      <xdr:row>47</xdr:row>
      <xdr:rowOff>0</xdr:rowOff>
    </xdr:to>
    <xdr:graphicFrame macro="">
      <xdr:nvGraphicFramePr>
        <xdr:cNvPr id="3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25400</xdr:colOff>
      <xdr:row>47</xdr:row>
      <xdr:rowOff>165100</xdr:rowOff>
    </xdr:from>
    <xdr:to>
      <xdr:col>15</xdr:col>
      <xdr:colOff>647700</xdr:colOff>
      <xdr:row>66</xdr:row>
      <xdr:rowOff>88900</xdr:rowOff>
    </xdr:to>
    <xdr:graphicFrame macro="">
      <xdr:nvGraphicFramePr>
        <xdr:cNvPr id="31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32</xdr:row>
      <xdr:rowOff>12700</xdr:rowOff>
    </xdr:from>
    <xdr:to>
      <xdr:col>7</xdr:col>
      <xdr:colOff>596900</xdr:colOff>
      <xdr:row>46</xdr:row>
      <xdr:rowOff>88900</xdr:rowOff>
    </xdr:to>
    <xdr:graphicFrame macro="">
      <xdr:nvGraphicFramePr>
        <xdr:cNvPr id="103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0</xdr:rowOff>
    </xdr:from>
    <xdr:to>
      <xdr:col>15</xdr:col>
      <xdr:colOff>584200</xdr:colOff>
      <xdr:row>47</xdr:row>
      <xdr:rowOff>76200</xdr:rowOff>
    </xdr:to>
    <xdr:graphicFrame macro="">
      <xdr:nvGraphicFramePr>
        <xdr:cNvPr id="103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12700</xdr:rowOff>
    </xdr:from>
    <xdr:to>
      <xdr:col>7</xdr:col>
      <xdr:colOff>584200</xdr:colOff>
      <xdr:row>67</xdr:row>
      <xdr:rowOff>88900</xdr:rowOff>
    </xdr:to>
    <xdr:graphicFrame macro="">
      <xdr:nvGraphicFramePr>
        <xdr:cNvPr id="103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25400</xdr:colOff>
      <xdr:row>53</xdr:row>
      <xdr:rowOff>12700</xdr:rowOff>
    </xdr:from>
    <xdr:to>
      <xdr:col>15</xdr:col>
      <xdr:colOff>609600</xdr:colOff>
      <xdr:row>67</xdr:row>
      <xdr:rowOff>88900</xdr:rowOff>
    </xdr:to>
    <xdr:graphicFrame macro="">
      <xdr:nvGraphicFramePr>
        <xdr:cNvPr id="1037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</xdr:row>
      <xdr:rowOff>165100</xdr:rowOff>
    </xdr:from>
    <xdr:to>
      <xdr:col>9</xdr:col>
      <xdr:colOff>203200</xdr:colOff>
      <xdr:row>20</xdr:row>
      <xdr:rowOff>152400</xdr:rowOff>
    </xdr:to>
    <xdr:graphicFrame macro="">
      <xdr:nvGraphicFramePr>
        <xdr:cNvPr id="1157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520700</xdr:colOff>
      <xdr:row>2</xdr:row>
      <xdr:rowOff>177800</xdr:rowOff>
    </xdr:from>
    <xdr:to>
      <xdr:col>18</xdr:col>
      <xdr:colOff>25400</xdr:colOff>
      <xdr:row>20</xdr:row>
      <xdr:rowOff>165100</xdr:rowOff>
    </xdr:to>
    <xdr:graphicFrame macro="">
      <xdr:nvGraphicFramePr>
        <xdr:cNvPr id="1157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673100</xdr:colOff>
      <xdr:row>23</xdr:row>
      <xdr:rowOff>177800</xdr:rowOff>
    </xdr:from>
    <xdr:to>
      <xdr:col>9</xdr:col>
      <xdr:colOff>177800</xdr:colOff>
      <xdr:row>42</xdr:row>
      <xdr:rowOff>12700</xdr:rowOff>
    </xdr:to>
    <xdr:graphicFrame macro="">
      <xdr:nvGraphicFramePr>
        <xdr:cNvPr id="1157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508000</xdr:colOff>
      <xdr:row>24</xdr:row>
      <xdr:rowOff>12700</xdr:rowOff>
    </xdr:from>
    <xdr:to>
      <xdr:col>19</xdr:col>
      <xdr:colOff>406400</xdr:colOff>
      <xdr:row>42</xdr:row>
      <xdr:rowOff>12700</xdr:rowOff>
    </xdr:to>
    <xdr:graphicFrame macro="">
      <xdr:nvGraphicFramePr>
        <xdr:cNvPr id="11578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47</xdr:row>
      <xdr:rowOff>101600</xdr:rowOff>
    </xdr:from>
    <xdr:to>
      <xdr:col>7</xdr:col>
      <xdr:colOff>368300</xdr:colOff>
      <xdr:row>61</xdr:row>
      <xdr:rowOff>165100</xdr:rowOff>
    </xdr:to>
    <xdr:graphicFrame macro="">
      <xdr:nvGraphicFramePr>
        <xdr:cNvPr id="1966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151</xdr:row>
      <xdr:rowOff>12700</xdr:rowOff>
    </xdr:from>
    <xdr:to>
      <xdr:col>14</xdr:col>
      <xdr:colOff>673100</xdr:colOff>
      <xdr:row>170</xdr:row>
      <xdr:rowOff>50800</xdr:rowOff>
    </xdr:to>
    <xdr:graphicFrame macro="">
      <xdr:nvGraphicFramePr>
        <xdr:cNvPr id="2273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139700</xdr:colOff>
      <xdr:row>151</xdr:row>
      <xdr:rowOff>12700</xdr:rowOff>
    </xdr:from>
    <xdr:to>
      <xdr:col>24</xdr:col>
      <xdr:colOff>469900</xdr:colOff>
      <xdr:row>170</xdr:row>
      <xdr:rowOff>38100</xdr:rowOff>
    </xdr:to>
    <xdr:graphicFrame macro="">
      <xdr:nvGraphicFramePr>
        <xdr:cNvPr id="2273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17</xdr:row>
      <xdr:rowOff>57150</xdr:rowOff>
    </xdr:from>
    <xdr:to>
      <xdr:col>9</xdr:col>
      <xdr:colOff>273050</xdr:colOff>
      <xdr:row>32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184150</xdr:colOff>
      <xdr:row>68</xdr:row>
      <xdr:rowOff>82550</xdr:rowOff>
    </xdr:from>
    <xdr:to>
      <xdr:col>9</xdr:col>
      <xdr:colOff>247650</xdr:colOff>
      <xdr:row>83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476250</xdr:colOff>
      <xdr:row>115</xdr:row>
      <xdr:rowOff>57150</xdr:rowOff>
    </xdr:from>
    <xdr:to>
      <xdr:col>9</xdr:col>
      <xdr:colOff>539750</xdr:colOff>
      <xdr:row>130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12</xdr:col>
      <xdr:colOff>342900</xdr:colOff>
      <xdr:row>44</xdr:row>
      <xdr:rowOff>76200</xdr:rowOff>
    </xdr:to>
    <xdr:graphicFrame macro="">
      <xdr:nvGraphicFramePr>
        <xdr:cNvPr id="374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</xdr:colOff>
      <xdr:row>46</xdr:row>
      <xdr:rowOff>12700</xdr:rowOff>
    </xdr:from>
    <xdr:to>
      <xdr:col>12</xdr:col>
      <xdr:colOff>342900</xdr:colOff>
      <xdr:row>60</xdr:row>
      <xdr:rowOff>88900</xdr:rowOff>
    </xdr:to>
    <xdr:graphicFrame macro="">
      <xdr:nvGraphicFramePr>
        <xdr:cNvPr id="3747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150</xdr:row>
      <xdr:rowOff>12700</xdr:rowOff>
    </xdr:from>
    <xdr:to>
      <xdr:col>12</xdr:col>
      <xdr:colOff>673100</xdr:colOff>
      <xdr:row>169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139700</xdr:colOff>
      <xdr:row>150</xdr:row>
      <xdr:rowOff>12700</xdr:rowOff>
    </xdr:from>
    <xdr:to>
      <xdr:col>19</xdr:col>
      <xdr:colOff>0</xdr:colOff>
      <xdr:row>169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A33" sqref="A33"/>
    </sheetView>
  </sheetViews>
  <sheetFormatPr baseColWidth="10" defaultColWidth="8.83203125" defaultRowHeight="14" x14ac:dyDescent="0"/>
  <cols>
    <col min="2" max="2" width="12.5" customWidth="1"/>
    <col min="3" max="3" width="16" customWidth="1"/>
    <col min="4" max="4" width="11.1640625" customWidth="1"/>
    <col min="5" max="5" width="11" customWidth="1"/>
    <col min="6" max="6" width="13.33203125" customWidth="1"/>
    <col min="7" max="7" width="18.1640625" customWidth="1"/>
    <col min="8" max="8" width="23.5" customWidth="1"/>
    <col min="9" max="9" width="19.6640625" customWidth="1"/>
    <col min="10" max="10" width="29.6640625" customWidth="1"/>
    <col min="11" max="11" width="13.5" customWidth="1"/>
  </cols>
  <sheetData>
    <row r="1" spans="1:11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>
      <c r="A2" t="s">
        <v>10</v>
      </c>
      <c r="B2">
        <v>1</v>
      </c>
      <c r="C2">
        <v>0</v>
      </c>
      <c r="D2">
        <v>28.67</v>
      </c>
      <c r="E2">
        <v>28.88</v>
      </c>
      <c r="F2">
        <v>28.774999999999999</v>
      </c>
      <c r="G2">
        <v>0.79633717948717997</v>
      </c>
      <c r="H2">
        <v>4.7861837E-8</v>
      </c>
      <c r="I2">
        <v>1.20559E-8</v>
      </c>
      <c r="J2">
        <v>3.96999298542084</v>
      </c>
      <c r="K2">
        <v>1303.52467331752</v>
      </c>
    </row>
    <row r="3" spans="1:11">
      <c r="A3" t="s">
        <v>11</v>
      </c>
      <c r="B3">
        <v>1</v>
      </c>
      <c r="C3">
        <v>0</v>
      </c>
      <c r="D3">
        <v>29.15</v>
      </c>
      <c r="E3">
        <v>29.7</v>
      </c>
      <c r="F3">
        <v>29.425000000000001</v>
      </c>
      <c r="G3">
        <v>0.79600000000000004</v>
      </c>
      <c r="H3">
        <v>3.2887901999999998E-8</v>
      </c>
      <c r="K3">
        <v>0</v>
      </c>
    </row>
    <row r="4" spans="1:11">
      <c r="A4" t="s">
        <v>12</v>
      </c>
      <c r="B4">
        <v>1</v>
      </c>
      <c r="C4">
        <v>0</v>
      </c>
      <c r="D4">
        <v>29.09</v>
      </c>
      <c r="E4">
        <v>27.59</v>
      </c>
      <c r="F4">
        <v>28.34</v>
      </c>
      <c r="G4">
        <v>0.79600000000000004</v>
      </c>
      <c r="H4">
        <v>6.2080976999999994E-8</v>
      </c>
      <c r="I4">
        <v>2.6579642999999999E-8</v>
      </c>
      <c r="J4">
        <v>2.3356588224188801</v>
      </c>
      <c r="K4">
        <v>766.90032316316797</v>
      </c>
    </row>
    <row r="5" spans="1:11">
      <c r="A5" t="s">
        <v>13</v>
      </c>
      <c r="B5">
        <v>1</v>
      </c>
      <c r="C5">
        <v>0</v>
      </c>
      <c r="D5">
        <v>28.08</v>
      </c>
      <c r="E5">
        <v>28.64</v>
      </c>
      <c r="F5">
        <v>28.36</v>
      </c>
      <c r="G5">
        <v>0.79600000000000004</v>
      </c>
      <c r="H5">
        <v>6.1358172000000001E-8</v>
      </c>
      <c r="I5">
        <v>4.9310802E-8</v>
      </c>
      <c r="J5">
        <v>1.24431503531516</v>
      </c>
      <c r="K5">
        <v>408.56378232147603</v>
      </c>
    </row>
    <row r="6" spans="1:11">
      <c r="A6" t="s">
        <v>14</v>
      </c>
      <c r="B6">
        <v>1</v>
      </c>
      <c r="C6">
        <v>0</v>
      </c>
      <c r="D6">
        <v>29.69</v>
      </c>
      <c r="E6">
        <v>29.77</v>
      </c>
      <c r="F6">
        <v>29.73</v>
      </c>
      <c r="G6">
        <v>0.79600000000000004</v>
      </c>
      <c r="H6">
        <v>2.7508869E-8</v>
      </c>
      <c r="I6">
        <v>2.7790269999999999E-8</v>
      </c>
      <c r="J6">
        <v>0.98987411516957002</v>
      </c>
      <c r="K6">
        <v>325.01954974237901</v>
      </c>
    </row>
    <row r="7" spans="1:11">
      <c r="A7" t="s">
        <v>15</v>
      </c>
      <c r="B7">
        <v>1</v>
      </c>
      <c r="C7">
        <v>0</v>
      </c>
      <c r="D7">
        <v>27.77</v>
      </c>
      <c r="E7">
        <v>28.62</v>
      </c>
      <c r="F7">
        <v>28.195</v>
      </c>
      <c r="G7">
        <v>0.79600000000000004</v>
      </c>
      <c r="H7">
        <v>6.7582299000000002E-8</v>
      </c>
      <c r="I7">
        <v>1.3475929E-8</v>
      </c>
      <c r="J7">
        <v>5.0150382363597599</v>
      </c>
      <c r="K7">
        <v>1646.6593524806301</v>
      </c>
    </row>
    <row r="8" spans="1:11">
      <c r="A8" t="s">
        <v>16</v>
      </c>
      <c r="B8">
        <v>1</v>
      </c>
      <c r="C8">
        <v>0</v>
      </c>
      <c r="D8">
        <v>29.99</v>
      </c>
      <c r="E8">
        <v>28.64</v>
      </c>
      <c r="F8">
        <v>29.315000000000001</v>
      </c>
      <c r="G8">
        <v>0.79600000000000004</v>
      </c>
      <c r="H8">
        <v>3.5075983999999997E-8</v>
      </c>
      <c r="I8">
        <v>6.2301162000000002E-8</v>
      </c>
      <c r="J8">
        <v>0.56300690372333995</v>
      </c>
      <c r="K8">
        <v>184.860122661822</v>
      </c>
    </row>
    <row r="9" spans="1:11">
      <c r="A9" t="s">
        <v>17</v>
      </c>
      <c r="B9">
        <v>1</v>
      </c>
      <c r="C9">
        <v>0</v>
      </c>
      <c r="D9">
        <v>27.68</v>
      </c>
      <c r="E9">
        <v>27.3</v>
      </c>
      <c r="F9">
        <v>27.49</v>
      </c>
      <c r="G9">
        <v>0.79600000000000004</v>
      </c>
      <c r="H9">
        <v>1.0212190899999999E-7</v>
      </c>
      <c r="I9">
        <v>6.0278759999999996E-9</v>
      </c>
      <c r="J9">
        <v>16.941607313730199</v>
      </c>
      <c r="K9">
        <v>5562.6806445761904</v>
      </c>
    </row>
    <row r="10" spans="1:11">
      <c r="A10" t="s">
        <v>18</v>
      </c>
      <c r="B10">
        <v>1</v>
      </c>
      <c r="C10">
        <v>0</v>
      </c>
      <c r="D10">
        <v>29.83</v>
      </c>
      <c r="E10">
        <v>29.36</v>
      </c>
      <c r="F10">
        <v>29.594999999999999</v>
      </c>
      <c r="G10">
        <v>0.79600000000000004</v>
      </c>
      <c r="H10">
        <v>2.9771732000000001E-8</v>
      </c>
      <c r="I10">
        <v>1.6420866999999999E-8</v>
      </c>
      <c r="J10">
        <v>1.8130425859149299</v>
      </c>
      <c r="K10">
        <v>595.30224692953095</v>
      </c>
    </row>
    <row r="11" spans="1:11">
      <c r="A11" t="s">
        <v>19</v>
      </c>
      <c r="B11">
        <v>1</v>
      </c>
      <c r="C11">
        <v>0</v>
      </c>
      <c r="D11">
        <v>28.46</v>
      </c>
      <c r="E11">
        <v>28.42</v>
      </c>
      <c r="F11">
        <v>28.44</v>
      </c>
      <c r="G11">
        <v>0.79600000000000004</v>
      </c>
      <c r="H11">
        <v>5.8550136000000002E-8</v>
      </c>
      <c r="I11">
        <v>3.8169472999999998E-8</v>
      </c>
      <c r="J11">
        <v>1.53395189626946</v>
      </c>
      <c r="K11">
        <v>503.66440238369302</v>
      </c>
    </row>
    <row r="12" spans="1:11">
      <c r="A12" t="s">
        <v>20</v>
      </c>
      <c r="B12">
        <v>1</v>
      </c>
      <c r="C12">
        <v>0</v>
      </c>
      <c r="D12">
        <v>28.97</v>
      </c>
      <c r="E12">
        <v>28.79</v>
      </c>
      <c r="F12">
        <v>28.88</v>
      </c>
      <c r="G12">
        <v>0.79600000000000004</v>
      </c>
      <c r="H12">
        <v>4.5251515000000001E-8</v>
      </c>
      <c r="I12">
        <v>3.4529714999999997E-8</v>
      </c>
      <c r="J12">
        <v>1.3105093747982099</v>
      </c>
      <c r="K12">
        <v>430.29831814231602</v>
      </c>
    </row>
    <row r="13" spans="1:11">
      <c r="A13" t="s">
        <v>21</v>
      </c>
      <c r="B13">
        <v>1</v>
      </c>
      <c r="C13">
        <v>0</v>
      </c>
      <c r="D13">
        <v>29.71</v>
      </c>
      <c r="E13">
        <v>29.61</v>
      </c>
      <c r="F13">
        <v>29.66</v>
      </c>
      <c r="G13">
        <v>0.79600000000000004</v>
      </c>
      <c r="H13">
        <v>2.8659868000000001E-8</v>
      </c>
      <c r="I13">
        <v>7.0615512999999995E-8</v>
      </c>
      <c r="J13">
        <v>0.40585795579827</v>
      </c>
      <c r="K13">
        <v>133.26115718291899</v>
      </c>
    </row>
    <row r="14" spans="1:11">
      <c r="A14" t="s">
        <v>22</v>
      </c>
      <c r="B14">
        <v>1</v>
      </c>
      <c r="C14">
        <v>1</v>
      </c>
      <c r="D14">
        <v>27.92</v>
      </c>
      <c r="E14">
        <v>28.03</v>
      </c>
      <c r="F14">
        <v>27.975000000000001</v>
      </c>
      <c r="G14">
        <v>0.79600000000000004</v>
      </c>
      <c r="H14">
        <v>7.6874154999999997E-8</v>
      </c>
      <c r="I14">
        <v>9.3281997000000003E-8</v>
      </c>
      <c r="J14">
        <v>0.82410494088245001</v>
      </c>
      <c r="K14">
        <v>270.59018184367602</v>
      </c>
    </row>
    <row r="15" spans="1:11">
      <c r="A15" t="s">
        <v>23</v>
      </c>
      <c r="B15">
        <v>1</v>
      </c>
      <c r="C15">
        <v>1</v>
      </c>
      <c r="D15">
        <v>26.95</v>
      </c>
      <c r="E15">
        <v>27.38</v>
      </c>
      <c r="F15">
        <v>27.164999999999999</v>
      </c>
      <c r="G15">
        <v>0.79600000000000004</v>
      </c>
      <c r="H15">
        <v>1.2352887399999999E-7</v>
      </c>
      <c r="I15">
        <v>9.8662760000000008E-9</v>
      </c>
      <c r="J15">
        <v>12.520313758317799</v>
      </c>
      <c r="K15">
        <v>4110.9739895205303</v>
      </c>
    </row>
    <row r="16" spans="1:11">
      <c r="A16" t="s">
        <v>24</v>
      </c>
      <c r="B16">
        <v>1</v>
      </c>
      <c r="C16">
        <v>1</v>
      </c>
      <c r="D16">
        <v>30.29</v>
      </c>
      <c r="E16">
        <v>29.62</v>
      </c>
      <c r="F16">
        <v>29.954999999999998</v>
      </c>
      <c r="G16">
        <v>0.79600000000000004</v>
      </c>
      <c r="H16">
        <v>2.4113143000000002E-8</v>
      </c>
      <c r="I16">
        <v>7.6127664000000004E-8</v>
      </c>
      <c r="J16">
        <v>0.31674612632656002</v>
      </c>
      <c r="K16">
        <v>104.001793544893</v>
      </c>
    </row>
    <row r="17" spans="1:13">
      <c r="A17" t="s">
        <v>25</v>
      </c>
      <c r="B17">
        <v>1</v>
      </c>
      <c r="C17">
        <v>1</v>
      </c>
      <c r="D17">
        <v>29.5</v>
      </c>
      <c r="E17">
        <v>29.13</v>
      </c>
      <c r="F17">
        <v>29.315000000000001</v>
      </c>
      <c r="G17">
        <v>0.79600000000000004</v>
      </c>
      <c r="H17">
        <v>3.5075983999999997E-8</v>
      </c>
      <c r="I17">
        <v>3.2361953720000002E-6</v>
      </c>
      <c r="J17">
        <v>1.0838648575499E-2</v>
      </c>
      <c r="K17">
        <v>3.55880876753828</v>
      </c>
    </row>
    <row r="18" spans="1:13">
      <c r="A18" t="s">
        <v>26</v>
      </c>
      <c r="B18">
        <v>1</v>
      </c>
      <c r="C18">
        <v>1</v>
      </c>
      <c r="D18">
        <v>28.74</v>
      </c>
      <c r="E18">
        <v>28.55</v>
      </c>
      <c r="F18">
        <v>28.645</v>
      </c>
      <c r="G18">
        <v>0.79600000000000004</v>
      </c>
      <c r="H18">
        <v>5.1927225000000001E-8</v>
      </c>
      <c r="I18">
        <v>7.5704997000000004E-8</v>
      </c>
      <c r="J18">
        <v>0.68591541322812999</v>
      </c>
      <c r="K18">
        <v>225.216434445884</v>
      </c>
    </row>
    <row r="19" spans="1:13">
      <c r="A19" t="s">
        <v>27</v>
      </c>
      <c r="B19">
        <v>1</v>
      </c>
      <c r="C19">
        <v>1</v>
      </c>
      <c r="D19">
        <v>26.92</v>
      </c>
      <c r="E19">
        <v>26.97</v>
      </c>
      <c r="F19">
        <v>26.945</v>
      </c>
      <c r="G19">
        <v>0.79600000000000004</v>
      </c>
      <c r="H19">
        <v>1.4051279600000001E-7</v>
      </c>
      <c r="I19">
        <v>1.431543092E-6</v>
      </c>
      <c r="J19">
        <v>9.8154779040775006E-2</v>
      </c>
      <c r="K19">
        <v>32.228564824558703</v>
      </c>
    </row>
    <row r="20" spans="1:13">
      <c r="A20" t="s">
        <v>28</v>
      </c>
      <c r="B20">
        <v>1</v>
      </c>
      <c r="C20">
        <v>1</v>
      </c>
      <c r="D20">
        <v>27.66</v>
      </c>
      <c r="E20">
        <v>26.76</v>
      </c>
      <c r="F20">
        <v>27.21</v>
      </c>
      <c r="G20">
        <v>0.79600000000000004</v>
      </c>
      <c r="H20">
        <v>1.20316364E-7</v>
      </c>
      <c r="I20">
        <v>4.359084504E-6</v>
      </c>
      <c r="J20">
        <v>2.7601291839450998E-2</v>
      </c>
      <c r="K20">
        <v>9.0627275817083</v>
      </c>
    </row>
    <row r="21" spans="1:13">
      <c r="A21" t="s">
        <v>29</v>
      </c>
      <c r="B21">
        <v>1</v>
      </c>
      <c r="C21">
        <v>1</v>
      </c>
      <c r="D21">
        <v>28.79</v>
      </c>
      <c r="E21">
        <v>28.71</v>
      </c>
      <c r="F21">
        <v>28.75</v>
      </c>
      <c r="G21">
        <v>0.79600000000000004</v>
      </c>
      <c r="H21">
        <v>4.8830699000000002E-8</v>
      </c>
      <c r="I21">
        <v>1.3659276799999999E-7</v>
      </c>
      <c r="J21">
        <v>0.35749110473346002</v>
      </c>
      <c r="K21">
        <v>117.380176041345</v>
      </c>
    </row>
    <row r="22" spans="1:13">
      <c r="A22" t="s">
        <v>30</v>
      </c>
      <c r="B22">
        <v>1</v>
      </c>
      <c r="C22">
        <v>1</v>
      </c>
      <c r="D22">
        <v>27.06</v>
      </c>
      <c r="E22">
        <v>26.71</v>
      </c>
      <c r="F22">
        <v>26.885000000000002</v>
      </c>
      <c r="G22">
        <v>0.79600000000000004</v>
      </c>
      <c r="H22">
        <v>1.4553728E-7</v>
      </c>
      <c r="I22">
        <v>3.1574016400000001E-7</v>
      </c>
      <c r="J22">
        <v>0.46094002988923</v>
      </c>
      <c r="K22">
        <v>151.34704370683599</v>
      </c>
    </row>
    <row r="23" spans="1:13">
      <c r="A23" t="s">
        <v>31</v>
      </c>
      <c r="B23">
        <v>0</v>
      </c>
      <c r="C23">
        <v>0</v>
      </c>
      <c r="D23">
        <v>32.26</v>
      </c>
      <c r="E23">
        <v>32.42</v>
      </c>
      <c r="F23">
        <v>32.340000000000003</v>
      </c>
      <c r="G23">
        <v>0.79600000000000004</v>
      </c>
      <c r="H23">
        <v>5.9666859999999998E-9</v>
      </c>
      <c r="I23">
        <v>8.0486315000000001E-8</v>
      </c>
      <c r="J23">
        <v>7.4132930216205997E-2</v>
      </c>
      <c r="K23">
        <v>24.3411270490964</v>
      </c>
      <c r="M23">
        <f>AVERAGE(K23:K30)</f>
        <v>47.370519256293434</v>
      </c>
    </row>
    <row r="24" spans="1:13">
      <c r="A24" t="s">
        <v>32</v>
      </c>
      <c r="B24">
        <v>0</v>
      </c>
      <c r="C24">
        <v>0</v>
      </c>
      <c r="D24">
        <v>27.84</v>
      </c>
      <c r="E24">
        <v>28.55</v>
      </c>
      <c r="F24">
        <v>28.195</v>
      </c>
      <c r="G24">
        <v>0.79600000000000004</v>
      </c>
      <c r="H24">
        <v>6.7582299000000002E-8</v>
      </c>
      <c r="I24">
        <v>1.0340225E-7</v>
      </c>
      <c r="J24">
        <v>0.65358634482089994</v>
      </c>
      <c r="K24">
        <v>214.601368250815</v>
      </c>
    </row>
    <row r="25" spans="1:13">
      <c r="A25" t="s">
        <v>33</v>
      </c>
      <c r="B25">
        <v>0</v>
      </c>
      <c r="C25">
        <v>0</v>
      </c>
      <c r="D25">
        <v>31.43</v>
      </c>
      <c r="E25">
        <v>31.22</v>
      </c>
      <c r="F25">
        <v>31.324999999999999</v>
      </c>
      <c r="G25">
        <v>0.79600000000000004</v>
      </c>
      <c r="H25">
        <v>1.0810708E-8</v>
      </c>
      <c r="I25">
        <v>2.4782711300000003E-7</v>
      </c>
      <c r="J25">
        <v>4.3621974817863E-2</v>
      </c>
      <c r="K25">
        <v>14.3230279455752</v>
      </c>
    </row>
    <row r="26" spans="1:13">
      <c r="A26" t="s">
        <v>34</v>
      </c>
      <c r="B26">
        <v>0</v>
      </c>
      <c r="C26">
        <v>0</v>
      </c>
      <c r="D26">
        <v>30.14</v>
      </c>
      <c r="E26">
        <v>30.65</v>
      </c>
      <c r="F26">
        <v>30.395</v>
      </c>
      <c r="G26">
        <v>0.79600000000000004</v>
      </c>
      <c r="H26">
        <v>1.8636272E-8</v>
      </c>
      <c r="I26">
        <v>1.70665555E-7</v>
      </c>
      <c r="J26">
        <v>0.10919761443575</v>
      </c>
      <c r="K26">
        <v>35.854417175832999</v>
      </c>
    </row>
    <row r="27" spans="1:13">
      <c r="A27" t="s">
        <v>35</v>
      </c>
      <c r="B27">
        <v>0</v>
      </c>
      <c r="C27">
        <v>0</v>
      </c>
      <c r="D27">
        <v>30.81</v>
      </c>
      <c r="E27">
        <v>30.84</v>
      </c>
      <c r="F27">
        <v>30.824999999999999</v>
      </c>
      <c r="G27">
        <v>0.79600000000000004</v>
      </c>
      <c r="H27">
        <v>1.4487962E-8</v>
      </c>
      <c r="I27">
        <v>1.47255013E-7</v>
      </c>
      <c r="J27">
        <v>9.8386886455212999E-2</v>
      </c>
      <c r="K27">
        <v>32.304775977246301</v>
      </c>
    </row>
    <row r="28" spans="1:13">
      <c r="A28" t="s">
        <v>36</v>
      </c>
      <c r="B28">
        <v>0</v>
      </c>
      <c r="C28">
        <v>0</v>
      </c>
      <c r="D28">
        <v>33.799999999999997</v>
      </c>
      <c r="E28">
        <v>33.06</v>
      </c>
      <c r="F28">
        <v>33.43</v>
      </c>
      <c r="G28">
        <v>0.79600000000000004</v>
      </c>
      <c r="H28">
        <v>3.1516599999999998E-9</v>
      </c>
      <c r="I28">
        <v>4.4839519600000001E-7</v>
      </c>
      <c r="J28">
        <v>7.0287542451920003E-3</v>
      </c>
      <c r="K28">
        <v>2.3078515793201002</v>
      </c>
    </row>
    <row r="29" spans="1:13">
      <c r="A29" t="s">
        <v>37</v>
      </c>
      <c r="B29">
        <v>0</v>
      </c>
      <c r="C29">
        <v>0</v>
      </c>
      <c r="D29">
        <v>30.96</v>
      </c>
      <c r="E29">
        <v>30.51</v>
      </c>
      <c r="F29">
        <v>30.734999999999999</v>
      </c>
      <c r="G29">
        <v>0.79600000000000004</v>
      </c>
      <c r="H29">
        <v>1.5271963000000001E-8</v>
      </c>
      <c r="I29">
        <v>1.1558170000000001E-7</v>
      </c>
      <c r="J29">
        <v>0.13213132791561</v>
      </c>
      <c r="K29">
        <v>43.384571884311598</v>
      </c>
    </row>
    <row r="30" spans="1:13">
      <c r="A30" t="s">
        <v>38</v>
      </c>
      <c r="B30">
        <v>0</v>
      </c>
      <c r="C30">
        <v>0</v>
      </c>
      <c r="D30">
        <v>32.869999999999997</v>
      </c>
      <c r="E30">
        <v>33.1</v>
      </c>
      <c r="F30">
        <v>32.984999999999999</v>
      </c>
      <c r="G30">
        <v>0.79600000000000004</v>
      </c>
      <c r="H30">
        <v>4.0898339999999998E-9</v>
      </c>
      <c r="I30">
        <v>1.1335122999999999E-7</v>
      </c>
      <c r="J30">
        <v>3.6081068650152003E-2</v>
      </c>
      <c r="K30">
        <v>11.847014188149901</v>
      </c>
    </row>
    <row r="31" spans="1:13">
      <c r="A31" t="s">
        <v>39</v>
      </c>
      <c r="B31">
        <v>0</v>
      </c>
      <c r="C31">
        <v>1</v>
      </c>
      <c r="D31">
        <v>31.5</v>
      </c>
      <c r="E31">
        <v>31.62</v>
      </c>
      <c r="F31">
        <v>31.56</v>
      </c>
      <c r="G31">
        <v>0.79600000000000004</v>
      </c>
      <c r="H31">
        <v>9.4208950000000001E-9</v>
      </c>
      <c r="I31">
        <v>5.2739180000000001E-9</v>
      </c>
      <c r="J31">
        <v>1.7863178665588999</v>
      </c>
      <c r="K31">
        <v>586.52733694958704</v>
      </c>
      <c r="M31">
        <f>AVERAGE(K31:K41)</f>
        <v>151.22498900970078</v>
      </c>
    </row>
    <row r="32" spans="1:13">
      <c r="A32" t="s">
        <v>40</v>
      </c>
      <c r="B32">
        <v>0</v>
      </c>
      <c r="C32">
        <v>1</v>
      </c>
      <c r="D32">
        <v>27.95</v>
      </c>
      <c r="E32">
        <v>27.85</v>
      </c>
      <c r="F32">
        <v>27.9</v>
      </c>
      <c r="G32">
        <v>0.79600000000000004</v>
      </c>
      <c r="H32">
        <v>8.0325479999999994E-8</v>
      </c>
      <c r="I32">
        <v>2.1087647900000001E-7</v>
      </c>
      <c r="J32">
        <v>0.38091246609467999</v>
      </c>
      <c r="K32">
        <v>125.07044716503501</v>
      </c>
    </row>
    <row r="33" spans="1:11">
      <c r="A33" t="s">
        <v>41</v>
      </c>
      <c r="B33">
        <v>0</v>
      </c>
      <c r="C33">
        <v>1</v>
      </c>
      <c r="D33">
        <v>29.06</v>
      </c>
      <c r="E33">
        <v>28.65</v>
      </c>
      <c r="F33">
        <v>28.855</v>
      </c>
      <c r="G33">
        <v>0.79600000000000004</v>
      </c>
      <c r="H33">
        <v>4.5918826E-8</v>
      </c>
      <c r="I33">
        <v>1.36973541E-7</v>
      </c>
      <c r="J33">
        <v>0.33523866142746001</v>
      </c>
      <c r="K33">
        <v>110.073712529321</v>
      </c>
    </row>
    <row r="34" spans="1:11">
      <c r="A34" t="s">
        <v>42</v>
      </c>
      <c r="B34">
        <v>0</v>
      </c>
      <c r="C34">
        <v>1</v>
      </c>
      <c r="D34">
        <v>30.09</v>
      </c>
      <c r="E34">
        <v>30.37</v>
      </c>
      <c r="F34">
        <v>30.23</v>
      </c>
      <c r="G34">
        <v>0.79600000000000004</v>
      </c>
      <c r="H34">
        <v>2.0526721E-8</v>
      </c>
      <c r="I34">
        <v>4.5849306200000001E-7</v>
      </c>
      <c r="J34">
        <v>4.4769970171391997E-2</v>
      </c>
      <c r="K34">
        <v>14.6999657068442</v>
      </c>
    </row>
    <row r="35" spans="1:11">
      <c r="A35" t="s">
        <v>43</v>
      </c>
      <c r="B35">
        <v>0</v>
      </c>
      <c r="C35">
        <v>1</v>
      </c>
      <c r="D35">
        <v>28.89</v>
      </c>
      <c r="E35">
        <v>28.1</v>
      </c>
      <c r="F35">
        <v>28.495000000000001</v>
      </c>
      <c r="G35">
        <v>0.79600000000000004</v>
      </c>
      <c r="H35">
        <v>5.6694517000000001E-8</v>
      </c>
      <c r="I35">
        <v>1.70665555E-7</v>
      </c>
      <c r="J35">
        <v>0.33219659923236</v>
      </c>
      <c r="K35">
        <v>109.074868666462</v>
      </c>
    </row>
    <row r="36" spans="1:11">
      <c r="A36" t="s">
        <v>44</v>
      </c>
      <c r="B36">
        <v>0</v>
      </c>
      <c r="C36">
        <v>1</v>
      </c>
      <c r="D36">
        <v>28.56</v>
      </c>
      <c r="E36">
        <v>29.25</v>
      </c>
      <c r="F36">
        <v>28.905000000000001</v>
      </c>
      <c r="G36">
        <v>0.79600000000000004</v>
      </c>
      <c r="H36">
        <v>4.4593901E-8</v>
      </c>
      <c r="I36">
        <v>2.2924372499999999E-7</v>
      </c>
      <c r="J36">
        <v>0.19452615710955001</v>
      </c>
      <c r="K36">
        <v>63.871560057946901</v>
      </c>
    </row>
    <row r="37" spans="1:11">
      <c r="A37" t="s">
        <v>45</v>
      </c>
      <c r="B37">
        <v>0</v>
      </c>
      <c r="C37">
        <v>1</v>
      </c>
      <c r="D37">
        <v>28.75</v>
      </c>
      <c r="E37">
        <v>28.77</v>
      </c>
      <c r="F37">
        <v>28.76</v>
      </c>
      <c r="G37">
        <v>0.79600000000000004</v>
      </c>
      <c r="H37">
        <v>4.8545600999999999E-8</v>
      </c>
      <c r="I37">
        <v>5.3883208000000004E-7</v>
      </c>
      <c r="J37">
        <v>9.0094118099895995E-2</v>
      </c>
      <c r="K37">
        <v>29.581892536151901</v>
      </c>
    </row>
    <row r="38" spans="1:11">
      <c r="A38" t="s">
        <v>46</v>
      </c>
      <c r="B38">
        <v>0</v>
      </c>
      <c r="C38">
        <v>1</v>
      </c>
      <c r="D38">
        <v>31.89</v>
      </c>
      <c r="E38">
        <v>32.94</v>
      </c>
      <c r="F38">
        <v>32.414999999999999</v>
      </c>
      <c r="G38">
        <v>0.79600000000000004</v>
      </c>
      <c r="H38">
        <v>5.7103169999999996E-9</v>
      </c>
      <c r="I38">
        <v>8.0453724499999999E-7</v>
      </c>
      <c r="J38">
        <v>7.0976418891419996E-3</v>
      </c>
      <c r="K38">
        <v>2.33047044638236</v>
      </c>
    </row>
    <row r="39" spans="1:11">
      <c r="A39" t="s">
        <v>47</v>
      </c>
      <c r="B39">
        <v>0</v>
      </c>
      <c r="C39">
        <v>1</v>
      </c>
      <c r="D39">
        <v>30.23</v>
      </c>
      <c r="E39">
        <v>30.09</v>
      </c>
      <c r="F39">
        <v>30.16</v>
      </c>
      <c r="G39">
        <v>0.79600000000000004</v>
      </c>
      <c r="H39">
        <v>2.1385578999999999E-8</v>
      </c>
      <c r="I39">
        <v>4.53416019E-7</v>
      </c>
      <c r="J39">
        <v>4.7165468958843E-2</v>
      </c>
      <c r="K39">
        <v>15.4865141430283</v>
      </c>
    </row>
    <row r="40" spans="1:11">
      <c r="A40" t="s">
        <v>48</v>
      </c>
      <c r="B40">
        <v>0</v>
      </c>
      <c r="C40">
        <v>1</v>
      </c>
      <c r="D40">
        <v>30.76</v>
      </c>
      <c r="E40">
        <v>30.7</v>
      </c>
      <c r="F40">
        <v>30.73</v>
      </c>
      <c r="G40">
        <v>0.79600000000000004</v>
      </c>
      <c r="H40">
        <v>1.5316742000000001E-8</v>
      </c>
      <c r="I40">
        <v>8.3022669999999996E-9</v>
      </c>
      <c r="J40">
        <v>1.8448867907025901</v>
      </c>
      <c r="K40">
        <v>605.75811090595005</v>
      </c>
    </row>
    <row r="41" spans="1:11">
      <c r="A41" t="s">
        <v>49</v>
      </c>
      <c r="B41">
        <v>0</v>
      </c>
      <c r="C41">
        <v>1</v>
      </c>
      <c r="D41">
        <v>32.049999999999997</v>
      </c>
      <c r="E41">
        <v>31.8</v>
      </c>
      <c r="F41">
        <v>31.925000000000001</v>
      </c>
      <c r="G41">
        <v>0.79600000000000004</v>
      </c>
      <c r="H41">
        <v>7.6079970000000001E-9</v>
      </c>
      <c r="I41">
        <v>2.4980426959999999E-6</v>
      </c>
      <c r="J41">
        <v>3.045583307079E-3</v>
      </c>
      <c r="K41">
        <v>1</v>
      </c>
    </row>
    <row r="43" spans="1:11">
      <c r="H43">
        <f>MIN(H2:H41)</f>
        <v>3.1516599999999998E-9</v>
      </c>
      <c r="I43" t="s">
        <v>50</v>
      </c>
      <c r="J43">
        <v>3.045583307079E-3</v>
      </c>
    </row>
  </sheetData>
  <phoneticPr fontId="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opLeftCell="A105" workbookViewId="0">
      <selection activeCell="K73" sqref="K73"/>
    </sheetView>
  </sheetViews>
  <sheetFormatPr baseColWidth="10" defaultColWidth="8.83203125" defaultRowHeight="14" x14ac:dyDescent="0"/>
  <cols>
    <col min="2" max="2" width="13.5" customWidth="1"/>
    <col min="3" max="3" width="16.5" customWidth="1"/>
    <col min="4" max="4" width="11.1640625" customWidth="1"/>
    <col min="5" max="5" width="11" customWidth="1"/>
    <col min="6" max="6" width="13.83203125" customWidth="1"/>
    <col min="7" max="7" width="18.5" customWidth="1"/>
    <col min="8" max="8" width="22.1640625" customWidth="1"/>
    <col min="9" max="9" width="18.5" customWidth="1"/>
    <col min="11" max="11" width="12.83203125" style="19" customWidth="1"/>
  </cols>
  <sheetData>
    <row r="1" spans="1:11">
      <c r="A1" s="2" t="s">
        <v>75</v>
      </c>
    </row>
    <row r="2" spans="1:11">
      <c r="A2" s="4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118</v>
      </c>
      <c r="J2" s="4" t="s">
        <v>119</v>
      </c>
      <c r="K2" s="20" t="s">
        <v>120</v>
      </c>
    </row>
    <row r="3" spans="1:11">
      <c r="A3" s="4" t="s">
        <v>10</v>
      </c>
      <c r="B3" s="4">
        <v>1</v>
      </c>
      <c r="C3" s="4">
        <v>0</v>
      </c>
      <c r="D3" s="4">
        <v>28.67</v>
      </c>
      <c r="E3" s="4">
        <v>28.88</v>
      </c>
      <c r="F3" s="4">
        <v>28.774999999999999</v>
      </c>
      <c r="G3" s="4">
        <v>0.79633717948717997</v>
      </c>
      <c r="H3" s="4">
        <v>4.7861837E-8</v>
      </c>
      <c r="I3" s="4">
        <v>1.5025381599349572E-7</v>
      </c>
      <c r="J3" s="4">
        <f>H3/I3</f>
        <v>0.31853990984210256</v>
      </c>
      <c r="K3" s="20">
        <f>J3/$J$44</f>
        <v>37.3284329078718</v>
      </c>
    </row>
    <row r="4" spans="1:11">
      <c r="A4" s="4" t="s">
        <v>11</v>
      </c>
      <c r="B4" s="4">
        <v>1</v>
      </c>
      <c r="C4" s="4">
        <v>0</v>
      </c>
      <c r="D4" s="4">
        <v>29.15</v>
      </c>
      <c r="E4" s="4">
        <v>29.7</v>
      </c>
      <c r="F4" s="4">
        <v>29.425000000000001</v>
      </c>
      <c r="G4" s="4">
        <v>0.79600000000000004</v>
      </c>
      <c r="H4" s="4">
        <v>3.2887901999999998E-8</v>
      </c>
      <c r="I4" s="4">
        <v>3.8163195881535016E-8</v>
      </c>
      <c r="J4" s="4">
        <f t="shared" ref="J4:J42" si="0">H4/I4</f>
        <v>0.86177012276669862</v>
      </c>
      <c r="K4" s="20">
        <f t="shared" ref="K4:K42" si="1">J4/$J$44</f>
        <v>100.9874342767624</v>
      </c>
    </row>
    <row r="5" spans="1:11">
      <c r="A5" s="4" t="s">
        <v>12</v>
      </c>
      <c r="B5" s="4">
        <v>1</v>
      </c>
      <c r="C5" s="4">
        <v>0</v>
      </c>
      <c r="D5" s="4">
        <v>29.09</v>
      </c>
      <c r="E5" s="4">
        <v>27.59</v>
      </c>
      <c r="F5" s="4">
        <v>28.34</v>
      </c>
      <c r="G5" s="4">
        <v>0.79600000000000004</v>
      </c>
      <c r="H5" s="4">
        <v>6.2080976999999994E-8</v>
      </c>
      <c r="I5" s="4">
        <v>1.2297785925118793E-7</v>
      </c>
      <c r="J5" s="4">
        <f t="shared" si="0"/>
        <v>0.50481425988394169</v>
      </c>
      <c r="K5" s="20">
        <f t="shared" si="1"/>
        <v>59.157187682872909</v>
      </c>
    </row>
    <row r="6" spans="1:11">
      <c r="A6" s="4" t="s">
        <v>13</v>
      </c>
      <c r="B6" s="4">
        <v>1</v>
      </c>
      <c r="C6" s="4">
        <v>0</v>
      </c>
      <c r="D6" s="4">
        <v>28.08</v>
      </c>
      <c r="E6" s="4">
        <v>28.64</v>
      </c>
      <c r="F6" s="4">
        <v>28.36</v>
      </c>
      <c r="G6" s="4">
        <v>0.79600000000000004</v>
      </c>
      <c r="H6" s="4">
        <v>6.1358172000000001E-8</v>
      </c>
      <c r="I6" s="4">
        <v>4.8418095519464437E-7</v>
      </c>
      <c r="J6" s="4">
        <f t="shared" si="0"/>
        <v>0.1267257031523133</v>
      </c>
      <c r="K6" s="20">
        <f t="shared" si="1"/>
        <v>14.850484230277011</v>
      </c>
    </row>
    <row r="7" spans="1:11">
      <c r="A7" s="4" t="s">
        <v>14</v>
      </c>
      <c r="B7" s="4">
        <v>1</v>
      </c>
      <c r="C7" s="4">
        <v>0</v>
      </c>
      <c r="D7" s="4">
        <v>29.69</v>
      </c>
      <c r="E7" s="4">
        <v>29.77</v>
      </c>
      <c r="F7" s="4">
        <v>29.73</v>
      </c>
      <c r="G7" s="4">
        <v>0.79600000000000004</v>
      </c>
      <c r="H7" s="4">
        <v>2.7508869E-8</v>
      </c>
      <c r="I7" s="4">
        <v>6.6754664844316762E-7</v>
      </c>
      <c r="J7" s="4">
        <f t="shared" si="0"/>
        <v>4.1208908866751652E-2</v>
      </c>
      <c r="K7" s="20">
        <f t="shared" si="1"/>
        <v>4.829109139264987</v>
      </c>
    </row>
    <row r="8" spans="1:11">
      <c r="A8" s="4" t="s">
        <v>15</v>
      </c>
      <c r="B8" s="4">
        <v>1</v>
      </c>
      <c r="C8" s="4">
        <v>0</v>
      </c>
      <c r="D8" s="4">
        <v>27.77</v>
      </c>
      <c r="E8" s="4">
        <v>28.62</v>
      </c>
      <c r="F8" s="4">
        <v>28.195</v>
      </c>
      <c r="G8" s="4">
        <v>0.79600000000000004</v>
      </c>
      <c r="H8" s="4">
        <v>6.7582299000000002E-8</v>
      </c>
      <c r="I8" s="4">
        <v>1.3745466199247178E-7</v>
      </c>
      <c r="J8" s="4">
        <f t="shared" si="0"/>
        <v>0.49166974783075307</v>
      </c>
      <c r="K8" s="20">
        <f t="shared" si="1"/>
        <v>57.616834273068214</v>
      </c>
    </row>
    <row r="9" spans="1:11">
      <c r="A9" s="4" t="s">
        <v>16</v>
      </c>
      <c r="B9" s="4">
        <v>1</v>
      </c>
      <c r="C9" s="4">
        <v>0</v>
      </c>
      <c r="D9" s="4">
        <v>29.99</v>
      </c>
      <c r="E9" s="4">
        <v>28.64</v>
      </c>
      <c r="F9" s="4">
        <v>29.315000000000001</v>
      </c>
      <c r="G9" s="4">
        <v>0.79600000000000004</v>
      </c>
      <c r="H9" s="4">
        <v>3.5075983999999997E-8</v>
      </c>
      <c r="I9" s="4">
        <v>3.8023932709994032E-7</v>
      </c>
      <c r="J9" s="4">
        <f t="shared" si="0"/>
        <v>9.2247123061999295E-2</v>
      </c>
      <c r="K9" s="20">
        <f t="shared" si="1"/>
        <v>10.810075716637572</v>
      </c>
    </row>
    <row r="10" spans="1:11">
      <c r="A10" s="4" t="s">
        <v>17</v>
      </c>
      <c r="B10" s="4">
        <v>1</v>
      </c>
      <c r="C10" s="4">
        <v>0</v>
      </c>
      <c r="D10" s="4">
        <v>27.68</v>
      </c>
      <c r="E10" s="4">
        <v>27.3</v>
      </c>
      <c r="F10" s="4">
        <v>27.49</v>
      </c>
      <c r="G10" s="4">
        <v>0.79600000000000004</v>
      </c>
      <c r="H10" s="4">
        <v>1.0212190899999999E-7</v>
      </c>
      <c r="I10" s="4">
        <v>3.6023111715375947E-7</v>
      </c>
      <c r="J10" s="4">
        <f t="shared" si="0"/>
        <v>0.28348997112431773</v>
      </c>
      <c r="K10" s="20">
        <f t="shared" si="1"/>
        <v>33.221069135148966</v>
      </c>
    </row>
    <row r="11" spans="1:11">
      <c r="A11" s="4" t="s">
        <v>18</v>
      </c>
      <c r="B11" s="4">
        <v>1</v>
      </c>
      <c r="C11" s="4">
        <v>0</v>
      </c>
      <c r="D11" s="4">
        <v>29.83</v>
      </c>
      <c r="E11" s="4">
        <v>29.36</v>
      </c>
      <c r="F11" s="4">
        <v>29.594999999999999</v>
      </c>
      <c r="G11" s="4">
        <v>0.79600000000000004</v>
      </c>
      <c r="H11" s="4">
        <v>2.9771732000000001E-8</v>
      </c>
      <c r="I11" s="4">
        <v>2.0649925902017896E-7</v>
      </c>
      <c r="J11" s="4">
        <f t="shared" si="0"/>
        <v>0.14417355365469242</v>
      </c>
      <c r="K11" s="20">
        <f t="shared" si="1"/>
        <v>16.895128862679528</v>
      </c>
    </row>
    <row r="12" spans="1:11">
      <c r="A12" s="4" t="s">
        <v>19</v>
      </c>
      <c r="B12" s="4">
        <v>1</v>
      </c>
      <c r="C12" s="4">
        <v>0</v>
      </c>
      <c r="D12" s="4">
        <v>28.46</v>
      </c>
      <c r="E12" s="4">
        <v>28.42</v>
      </c>
      <c r="F12" s="4">
        <v>28.44</v>
      </c>
      <c r="G12" s="4">
        <v>0.79600000000000004</v>
      </c>
      <c r="H12" s="4">
        <v>5.8550136000000002E-8</v>
      </c>
      <c r="I12" s="4">
        <v>2.5962436557138084E-7</v>
      </c>
      <c r="J12" s="4">
        <f t="shared" si="0"/>
        <v>0.2255186483408172</v>
      </c>
      <c r="K12" s="20">
        <f t="shared" si="1"/>
        <v>26.427638967553502</v>
      </c>
    </row>
    <row r="13" spans="1:11">
      <c r="A13" s="4" t="s">
        <v>20</v>
      </c>
      <c r="B13" s="4">
        <v>1</v>
      </c>
      <c r="C13" s="4">
        <v>0</v>
      </c>
      <c r="D13" s="4">
        <v>28.97</v>
      </c>
      <c r="E13" s="4">
        <v>28.79</v>
      </c>
      <c r="F13" s="4">
        <v>28.88</v>
      </c>
      <c r="G13" s="4">
        <v>0.79600000000000004</v>
      </c>
      <c r="H13" s="4">
        <v>4.5251515000000001E-8</v>
      </c>
      <c r="I13" s="4">
        <v>1.4694641712604735E-7</v>
      </c>
      <c r="J13" s="4">
        <f t="shared" si="0"/>
        <v>0.30794568445438358</v>
      </c>
      <c r="K13" s="20">
        <f t="shared" si="1"/>
        <v>36.086937511604596</v>
      </c>
    </row>
    <row r="14" spans="1:11">
      <c r="A14" s="4" t="s">
        <v>21</v>
      </c>
      <c r="B14" s="4">
        <v>1</v>
      </c>
      <c r="C14" s="4">
        <v>0</v>
      </c>
      <c r="D14" s="4">
        <v>29.71</v>
      </c>
      <c r="E14" s="4">
        <v>29.61</v>
      </c>
      <c r="F14" s="4">
        <v>29.66</v>
      </c>
      <c r="G14" s="4">
        <v>0.79600000000000004</v>
      </c>
      <c r="H14" s="4">
        <v>2.8659868000000001E-8</v>
      </c>
      <c r="I14" s="4">
        <v>3.8145030158591376E-7</v>
      </c>
      <c r="J14" s="4">
        <f t="shared" si="0"/>
        <v>7.5133950296654733E-2</v>
      </c>
      <c r="K14" s="20">
        <f t="shared" si="1"/>
        <v>8.8046506453219084</v>
      </c>
    </row>
    <row r="15" spans="1:11">
      <c r="A15" s="4" t="s">
        <v>22</v>
      </c>
      <c r="B15" s="4">
        <v>1</v>
      </c>
      <c r="C15" s="4">
        <v>1</v>
      </c>
      <c r="D15" s="4">
        <v>27.92</v>
      </c>
      <c r="E15" s="4">
        <v>28.03</v>
      </c>
      <c r="F15" s="4">
        <v>27.975000000000001</v>
      </c>
      <c r="G15" s="4">
        <v>0.79600000000000004</v>
      </c>
      <c r="H15" s="4">
        <v>7.6874154999999997E-8</v>
      </c>
      <c r="I15" s="4">
        <v>4.935069601471893E-7</v>
      </c>
      <c r="J15" s="4">
        <f t="shared" si="0"/>
        <v>0.15577116678774328</v>
      </c>
      <c r="K15" s="20">
        <f t="shared" si="1"/>
        <v>18.254207302624891</v>
      </c>
    </row>
    <row r="16" spans="1:11">
      <c r="A16" s="4" t="s">
        <v>23</v>
      </c>
      <c r="B16" s="4">
        <v>1</v>
      </c>
      <c r="C16" s="4">
        <v>1</v>
      </c>
      <c r="D16" s="4">
        <v>26.95</v>
      </c>
      <c r="E16" s="4">
        <v>27.38</v>
      </c>
      <c r="F16" s="4">
        <v>27.164999999999999</v>
      </c>
      <c r="G16" s="4">
        <v>0.79600000000000004</v>
      </c>
      <c r="H16" s="4">
        <v>1.2352887399999999E-7</v>
      </c>
      <c r="I16" s="4">
        <v>1.0967646733048946E-7</v>
      </c>
      <c r="J16" s="4">
        <f t="shared" si="0"/>
        <v>1.1263024512612072</v>
      </c>
      <c r="K16" s="20">
        <f t="shared" si="1"/>
        <v>131.98693220801098</v>
      </c>
    </row>
    <row r="17" spans="1:11">
      <c r="A17" s="4" t="s">
        <v>24</v>
      </c>
      <c r="B17" s="4">
        <v>1</v>
      </c>
      <c r="C17" s="4">
        <v>1</v>
      </c>
      <c r="D17" s="4">
        <v>30.29</v>
      </c>
      <c r="E17" s="4">
        <v>29.62</v>
      </c>
      <c r="F17" s="4">
        <v>29.954999999999998</v>
      </c>
      <c r="G17" s="4">
        <v>0.79600000000000004</v>
      </c>
      <c r="H17" s="4">
        <v>2.4113143000000002E-8</v>
      </c>
      <c r="I17" s="4">
        <v>3.2641672187189431E-7</v>
      </c>
      <c r="J17" s="4">
        <f t="shared" si="0"/>
        <v>7.3872266291135233E-2</v>
      </c>
      <c r="K17" s="20">
        <f t="shared" si="1"/>
        <v>8.6567988839074115</v>
      </c>
    </row>
    <row r="18" spans="1:11">
      <c r="A18" s="4" t="s">
        <v>25</v>
      </c>
      <c r="B18" s="4">
        <v>1</v>
      </c>
      <c r="C18" s="4">
        <v>1</v>
      </c>
      <c r="D18" s="4">
        <v>29.5</v>
      </c>
      <c r="E18" s="4">
        <v>29.13</v>
      </c>
      <c r="F18" s="4">
        <v>29.315000000000001</v>
      </c>
      <c r="G18" s="4">
        <v>0.79600000000000004</v>
      </c>
      <c r="H18" s="4">
        <v>3.5075983999999997E-8</v>
      </c>
      <c r="I18" s="4">
        <v>2.3525378650647783E-7</v>
      </c>
      <c r="J18" s="4">
        <f t="shared" si="0"/>
        <v>0.14909848857643854</v>
      </c>
      <c r="K18" s="20">
        <f t="shared" si="1"/>
        <v>17.47226251884576</v>
      </c>
    </row>
    <row r="19" spans="1:11">
      <c r="A19" s="4" t="s">
        <v>26</v>
      </c>
      <c r="B19" s="4">
        <v>1</v>
      </c>
      <c r="C19" s="4">
        <v>1</v>
      </c>
      <c r="D19" s="4">
        <v>28.74</v>
      </c>
      <c r="E19" s="4">
        <v>28.55</v>
      </c>
      <c r="F19" s="4">
        <v>28.645</v>
      </c>
      <c r="G19" s="4">
        <v>0.79600000000000004</v>
      </c>
      <c r="H19" s="4">
        <v>5.1927225000000001E-8</v>
      </c>
      <c r="I19" s="4">
        <v>1.8299665972842566E-7</v>
      </c>
      <c r="J19" s="4">
        <f t="shared" si="0"/>
        <v>0.28376050730686597</v>
      </c>
      <c r="K19" s="20">
        <f t="shared" si="1"/>
        <v>33.252772201004703</v>
      </c>
    </row>
    <row r="20" spans="1:11">
      <c r="A20" s="4" t="s">
        <v>27</v>
      </c>
      <c r="B20" s="4">
        <v>1</v>
      </c>
      <c r="C20" s="4">
        <v>1</v>
      </c>
      <c r="D20" s="4">
        <v>26.92</v>
      </c>
      <c r="E20" s="4">
        <v>26.97</v>
      </c>
      <c r="F20" s="4">
        <v>26.945</v>
      </c>
      <c r="G20" s="4">
        <v>0.79600000000000004</v>
      </c>
      <c r="H20" s="4">
        <v>1.4051279600000001E-7</v>
      </c>
      <c r="I20" s="4">
        <v>8.5817346037365659E-7</v>
      </c>
      <c r="J20" s="4">
        <f t="shared" si="0"/>
        <v>0.16373472554000848</v>
      </c>
      <c r="K20" s="20">
        <f t="shared" si="1"/>
        <v>19.187425274398599</v>
      </c>
    </row>
    <row r="21" spans="1:11">
      <c r="A21" s="4" t="s">
        <v>28</v>
      </c>
      <c r="B21" s="4">
        <v>1</v>
      </c>
      <c r="C21" s="4">
        <v>1</v>
      </c>
      <c r="D21" s="4">
        <v>27.66</v>
      </c>
      <c r="E21" s="4">
        <v>26.76</v>
      </c>
      <c r="F21" s="4">
        <v>27.21</v>
      </c>
      <c r="G21" s="4">
        <v>0.79600000000000004</v>
      </c>
      <c r="H21" s="4">
        <v>1.20316364E-7</v>
      </c>
      <c r="I21" s="4">
        <v>6.0681138952923749E-7</v>
      </c>
      <c r="J21" s="4">
        <f t="shared" si="0"/>
        <v>0.19827637726665132</v>
      </c>
      <c r="K21" s="20">
        <f t="shared" si="1"/>
        <v>23.235224903789462</v>
      </c>
    </row>
    <row r="22" spans="1:11">
      <c r="A22" s="4" t="s">
        <v>29</v>
      </c>
      <c r="B22" s="4">
        <v>1</v>
      </c>
      <c r="C22" s="4">
        <v>1</v>
      </c>
      <c r="D22" s="4">
        <v>28.79</v>
      </c>
      <c r="E22" s="4">
        <v>28.71</v>
      </c>
      <c r="F22" s="4">
        <v>28.75</v>
      </c>
      <c r="G22" s="4">
        <v>0.79600000000000004</v>
      </c>
      <c r="H22" s="4">
        <v>4.8830699000000002E-8</v>
      </c>
      <c r="I22" s="4">
        <v>2.8560995736387464E-7</v>
      </c>
      <c r="J22" s="4">
        <f t="shared" si="0"/>
        <v>0.17096987601797231</v>
      </c>
      <c r="K22" s="20">
        <f t="shared" si="1"/>
        <v>20.03528395976366</v>
      </c>
    </row>
    <row r="23" spans="1:11">
      <c r="A23" s="4" t="s">
        <v>30</v>
      </c>
      <c r="B23" s="4">
        <v>1</v>
      </c>
      <c r="C23" s="4">
        <v>1</v>
      </c>
      <c r="D23" s="4">
        <v>27.06</v>
      </c>
      <c r="E23" s="4">
        <v>26.71</v>
      </c>
      <c r="F23" s="4">
        <v>26.885000000000002</v>
      </c>
      <c r="G23" s="4">
        <v>0.79600000000000004</v>
      </c>
      <c r="H23" s="4">
        <v>1.4553728E-7</v>
      </c>
      <c r="I23" s="4">
        <v>5.7488094779393649E-7</v>
      </c>
      <c r="J23" s="4">
        <f t="shared" si="0"/>
        <v>0.25316072929271466</v>
      </c>
      <c r="K23" s="20">
        <f t="shared" si="1"/>
        <v>29.66690517051795</v>
      </c>
    </row>
    <row r="24" spans="1:11">
      <c r="A24" s="4" t="s">
        <v>31</v>
      </c>
      <c r="B24" s="4">
        <v>0</v>
      </c>
      <c r="C24" s="4">
        <v>0</v>
      </c>
      <c r="D24" s="4">
        <v>32.26</v>
      </c>
      <c r="E24" s="4">
        <v>32.42</v>
      </c>
      <c r="F24" s="4">
        <v>32.340000000000003</v>
      </c>
      <c r="G24" s="4">
        <v>0.79600000000000004</v>
      </c>
      <c r="H24" s="4">
        <v>5.9666859999999998E-9</v>
      </c>
      <c r="I24" s="4">
        <v>5.518646823313746E-8</v>
      </c>
      <c r="J24" s="4">
        <f t="shared" si="0"/>
        <v>0.10811864196116872</v>
      </c>
      <c r="K24" s="20">
        <f t="shared" si="1"/>
        <v>12.669996279393246</v>
      </c>
    </row>
    <row r="25" spans="1:11">
      <c r="A25" s="4" t="s">
        <v>32</v>
      </c>
      <c r="B25" s="4">
        <v>0</v>
      </c>
      <c r="C25" s="4">
        <v>0</v>
      </c>
      <c r="D25" s="4">
        <v>27.84</v>
      </c>
      <c r="E25" s="4">
        <v>28.55</v>
      </c>
      <c r="F25" s="4">
        <v>28.195</v>
      </c>
      <c r="G25" s="4">
        <v>0.79600000000000004</v>
      </c>
      <c r="H25" s="4">
        <v>6.7582299000000002E-8</v>
      </c>
      <c r="I25" s="4">
        <v>1.812593310786467E-7</v>
      </c>
      <c r="J25" s="4">
        <f t="shared" si="0"/>
        <v>0.37284866162656577</v>
      </c>
      <c r="K25" s="20">
        <f t="shared" si="1"/>
        <v>43.692660857523364</v>
      </c>
    </row>
    <row r="26" spans="1:11">
      <c r="A26" s="4" t="s">
        <v>33</v>
      </c>
      <c r="B26" s="4">
        <v>0</v>
      </c>
      <c r="C26" s="4">
        <v>0</v>
      </c>
      <c r="D26" s="4">
        <v>31.43</v>
      </c>
      <c r="E26" s="4">
        <v>31.22</v>
      </c>
      <c r="F26" s="4">
        <v>31.324999999999999</v>
      </c>
      <c r="G26" s="4">
        <v>0.79600000000000004</v>
      </c>
      <c r="H26" s="4">
        <v>1.0810708E-8</v>
      </c>
      <c r="I26" s="4">
        <v>3.2745628378411673E-7</v>
      </c>
      <c r="J26" s="4">
        <f t="shared" si="0"/>
        <v>3.301420230838268E-2</v>
      </c>
      <c r="K26" s="20">
        <f t="shared" si="1"/>
        <v>3.8688038697764542</v>
      </c>
    </row>
    <row r="27" spans="1:11">
      <c r="A27" s="4" t="s">
        <v>34</v>
      </c>
      <c r="B27" s="4">
        <v>0</v>
      </c>
      <c r="C27" s="4">
        <v>0</v>
      </c>
      <c r="D27" s="4">
        <v>30.14</v>
      </c>
      <c r="E27" s="4">
        <v>30.65</v>
      </c>
      <c r="F27" s="4">
        <v>30.395</v>
      </c>
      <c r="G27" s="4">
        <v>0.79600000000000004</v>
      </c>
      <c r="H27" s="4">
        <v>1.8636272E-8</v>
      </c>
      <c r="I27" s="4">
        <v>3.5567841125336664E-7</v>
      </c>
      <c r="J27" s="4">
        <f t="shared" si="0"/>
        <v>5.2396410381861769E-2</v>
      </c>
      <c r="K27" s="20">
        <f t="shared" si="1"/>
        <v>6.1401282197956135</v>
      </c>
    </row>
    <row r="28" spans="1:11">
      <c r="A28" s="4" t="s">
        <v>35</v>
      </c>
      <c r="B28" s="4">
        <v>0</v>
      </c>
      <c r="C28" s="4">
        <v>0</v>
      </c>
      <c r="D28" s="4">
        <v>30.81</v>
      </c>
      <c r="E28" s="4">
        <v>30.84</v>
      </c>
      <c r="F28" s="4">
        <v>30.824999999999999</v>
      </c>
      <c r="G28" s="4">
        <v>0.79600000000000004</v>
      </c>
      <c r="H28" s="4">
        <v>1.4487962E-8</v>
      </c>
      <c r="I28" s="4">
        <v>3.1419642592430972E-7</v>
      </c>
      <c r="J28" s="4">
        <f t="shared" si="0"/>
        <v>4.6111161059133647E-2</v>
      </c>
      <c r="K28" s="20">
        <f t="shared" si="1"/>
        <v>5.4035846960374707</v>
      </c>
    </row>
    <row r="29" spans="1:11">
      <c r="A29" s="4" t="s">
        <v>36</v>
      </c>
      <c r="B29" s="4">
        <v>0</v>
      </c>
      <c r="C29" s="4">
        <v>0</v>
      </c>
      <c r="D29" s="4">
        <v>33.799999999999997</v>
      </c>
      <c r="E29" s="4">
        <v>33.06</v>
      </c>
      <c r="F29" s="4">
        <v>33.43</v>
      </c>
      <c r="G29" s="4">
        <v>0.79600000000000004</v>
      </c>
      <c r="H29" s="4">
        <v>3.1516599999999998E-9</v>
      </c>
      <c r="I29" s="4">
        <v>6.0517303354931593E-8</v>
      </c>
      <c r="J29" s="4">
        <f t="shared" si="0"/>
        <v>5.2078658917031354E-2</v>
      </c>
      <c r="K29" s="20">
        <f t="shared" si="1"/>
        <v>6.1028921816420914</v>
      </c>
    </row>
    <row r="30" spans="1:11">
      <c r="A30" s="4" t="s">
        <v>37</v>
      </c>
      <c r="B30" s="4">
        <v>0</v>
      </c>
      <c r="C30" s="4">
        <v>0</v>
      </c>
      <c r="D30" s="4">
        <v>30.96</v>
      </c>
      <c r="E30" s="4">
        <v>30.51</v>
      </c>
      <c r="F30" s="4">
        <v>30.734999999999999</v>
      </c>
      <c r="G30" s="4">
        <v>0.79600000000000004</v>
      </c>
      <c r="H30" s="4">
        <v>1.5271963000000001E-8</v>
      </c>
      <c r="I30" s="4">
        <v>8.8350746276641953E-8</v>
      </c>
      <c r="J30" s="4">
        <f t="shared" si="0"/>
        <v>0.17285607245671428</v>
      </c>
      <c r="K30" s="20">
        <f t="shared" si="1"/>
        <v>20.256319864650891</v>
      </c>
    </row>
    <row r="31" spans="1:11">
      <c r="A31" s="4" t="s">
        <v>38</v>
      </c>
      <c r="B31" s="4">
        <v>0</v>
      </c>
      <c r="C31" s="4">
        <v>0</v>
      </c>
      <c r="D31" s="4">
        <v>32.869999999999997</v>
      </c>
      <c r="E31" s="4">
        <v>33.1</v>
      </c>
      <c r="F31" s="4">
        <v>32.984999999999999</v>
      </c>
      <c r="G31" s="4">
        <v>0.79600000000000004</v>
      </c>
      <c r="H31" s="4">
        <v>4.0898339999999998E-9</v>
      </c>
      <c r="I31" s="4">
        <v>1.7953849623177035E-7</v>
      </c>
      <c r="J31" s="4">
        <f t="shared" si="0"/>
        <v>2.2779705109707168E-2</v>
      </c>
      <c r="K31" s="20">
        <f t="shared" si="1"/>
        <v>2.669463598047447</v>
      </c>
    </row>
    <row r="32" spans="1:11">
      <c r="A32" s="4" t="s">
        <v>39</v>
      </c>
      <c r="B32" s="4">
        <v>0</v>
      </c>
      <c r="C32" s="4">
        <v>1</v>
      </c>
      <c r="D32" s="4">
        <v>31.5</v>
      </c>
      <c r="E32" s="4">
        <v>31.62</v>
      </c>
      <c r="F32" s="4">
        <v>31.56</v>
      </c>
      <c r="G32" s="4">
        <v>0.79600000000000004</v>
      </c>
      <c r="H32" s="4">
        <v>9.4208950000000001E-9</v>
      </c>
      <c r="I32" s="4">
        <v>1.8890891830356807E-7</v>
      </c>
      <c r="J32" s="4">
        <f t="shared" si="0"/>
        <v>4.9870038347586368E-2</v>
      </c>
      <c r="K32" s="20">
        <f t="shared" si="1"/>
        <v>5.84407266735787</v>
      </c>
    </row>
    <row r="33" spans="1:11">
      <c r="A33" s="4" t="s">
        <v>40</v>
      </c>
      <c r="B33" s="4">
        <v>0</v>
      </c>
      <c r="C33" s="4">
        <v>1</v>
      </c>
      <c r="D33" s="4">
        <v>27.95</v>
      </c>
      <c r="E33" s="4">
        <v>27.85</v>
      </c>
      <c r="F33" s="4">
        <v>27.9</v>
      </c>
      <c r="G33" s="4">
        <v>0.79600000000000004</v>
      </c>
      <c r="H33" s="4">
        <v>8.0325479999999994E-8</v>
      </c>
      <c r="I33" s="4">
        <v>3.7305378741347172E-7</v>
      </c>
      <c r="J33" s="4">
        <f t="shared" si="0"/>
        <v>0.2153187628972435</v>
      </c>
      <c r="K33" s="20">
        <f t="shared" si="1"/>
        <v>25.232354710591316</v>
      </c>
    </row>
    <row r="34" spans="1:11">
      <c r="A34" s="4" t="s">
        <v>41</v>
      </c>
      <c r="B34" s="4">
        <v>0</v>
      </c>
      <c r="C34" s="4">
        <v>1</v>
      </c>
      <c r="D34" s="4">
        <v>29.06</v>
      </c>
      <c r="E34" s="4">
        <v>28.65</v>
      </c>
      <c r="F34" s="4">
        <v>28.855</v>
      </c>
      <c r="G34" s="4">
        <v>0.79600000000000004</v>
      </c>
      <c r="H34" s="4">
        <v>4.5918826E-8</v>
      </c>
      <c r="I34" s="4">
        <v>3.3589285655451749E-7</v>
      </c>
      <c r="J34" s="4">
        <f t="shared" si="0"/>
        <v>0.13670676557703779</v>
      </c>
      <c r="K34" s="20">
        <f t="shared" si="1"/>
        <v>16.020125482625239</v>
      </c>
    </row>
    <row r="35" spans="1:11">
      <c r="A35" s="4" t="s">
        <v>42</v>
      </c>
      <c r="B35" s="4">
        <v>0</v>
      </c>
      <c r="C35" s="4">
        <v>1</v>
      </c>
      <c r="D35" s="4">
        <v>30.09</v>
      </c>
      <c r="E35" s="4">
        <v>30.37</v>
      </c>
      <c r="F35" s="4">
        <v>30.23</v>
      </c>
      <c r="G35" s="4">
        <v>0.79600000000000004</v>
      </c>
      <c r="H35" s="4">
        <v>2.0526721E-8</v>
      </c>
      <c r="I35" s="4">
        <v>1.7336736752653355E-7</v>
      </c>
      <c r="J35" s="4">
        <f t="shared" si="0"/>
        <v>0.11840014238468738</v>
      </c>
      <c r="K35" s="20">
        <f t="shared" si="1"/>
        <v>13.874844673246983</v>
      </c>
    </row>
    <row r="36" spans="1:11">
      <c r="A36" s="4" t="s">
        <v>43</v>
      </c>
      <c r="B36" s="4">
        <v>0</v>
      </c>
      <c r="C36" s="4">
        <v>1</v>
      </c>
      <c r="D36" s="4">
        <v>28.89</v>
      </c>
      <c r="E36" s="4">
        <v>28.1</v>
      </c>
      <c r="F36" s="4">
        <v>28.495000000000001</v>
      </c>
      <c r="G36" s="4">
        <v>0.79600000000000004</v>
      </c>
      <c r="H36" s="4">
        <v>5.6694517000000001E-8</v>
      </c>
      <c r="I36" s="4">
        <v>3.6368384886499785E-7</v>
      </c>
      <c r="J36" s="4">
        <f t="shared" si="0"/>
        <v>0.15588956500800075</v>
      </c>
      <c r="K36" s="20">
        <f t="shared" si="1"/>
        <v>18.268081922051646</v>
      </c>
    </row>
    <row r="37" spans="1:11">
      <c r="A37" s="4" t="s">
        <v>44</v>
      </c>
      <c r="B37" s="4">
        <v>0</v>
      </c>
      <c r="C37" s="4">
        <v>1</v>
      </c>
      <c r="D37" s="4">
        <v>28.56</v>
      </c>
      <c r="E37" s="4">
        <v>29.25</v>
      </c>
      <c r="F37" s="4">
        <v>28.905000000000001</v>
      </c>
      <c r="G37" s="4">
        <v>0.79600000000000004</v>
      </c>
      <c r="H37" s="4">
        <v>4.4593901E-8</v>
      </c>
      <c r="I37" s="4">
        <v>3.4236262454134801E-7</v>
      </c>
      <c r="J37" s="4">
        <f t="shared" si="0"/>
        <v>0.13025341495655662</v>
      </c>
      <c r="K37" s="20">
        <f t="shared" si="1"/>
        <v>15.263882832255264</v>
      </c>
    </row>
    <row r="38" spans="1:11">
      <c r="A38" s="4" t="s">
        <v>45</v>
      </c>
      <c r="B38" s="4">
        <v>0</v>
      </c>
      <c r="C38" s="4">
        <v>1</v>
      </c>
      <c r="D38" s="4">
        <v>28.75</v>
      </c>
      <c r="E38" s="4">
        <v>28.77</v>
      </c>
      <c r="F38" s="4">
        <v>28.76</v>
      </c>
      <c r="G38" s="4">
        <v>0.79600000000000004</v>
      </c>
      <c r="H38" s="4">
        <v>4.8545600999999999E-8</v>
      </c>
      <c r="I38" s="4">
        <v>4.4718214635369869E-7</v>
      </c>
      <c r="J38" s="4">
        <f t="shared" si="0"/>
        <v>0.10855889796996247</v>
      </c>
      <c r="K38" s="20">
        <f t="shared" si="1"/>
        <v>12.721588140817113</v>
      </c>
    </row>
    <row r="39" spans="1:11">
      <c r="A39" s="4" t="s">
        <v>46</v>
      </c>
      <c r="B39" s="4">
        <v>0</v>
      </c>
      <c r="C39" s="4">
        <v>1</v>
      </c>
      <c r="D39" s="4">
        <v>31.89</v>
      </c>
      <c r="E39" s="4">
        <v>32.94</v>
      </c>
      <c r="F39" s="4">
        <v>32.414999999999999</v>
      </c>
      <c r="G39" s="4">
        <v>0.79600000000000004</v>
      </c>
      <c r="H39" s="4">
        <v>5.7103169999999996E-9</v>
      </c>
      <c r="I39" s="4">
        <v>5.6222662295646537E-7</v>
      </c>
      <c r="J39" s="4">
        <f t="shared" si="0"/>
        <v>1.0156610816421911E-2</v>
      </c>
      <c r="K39" s="20">
        <f t="shared" si="1"/>
        <v>1.1902130744624808</v>
      </c>
    </row>
    <row r="40" spans="1:11">
      <c r="A40" s="4" t="s">
        <v>47</v>
      </c>
      <c r="B40" s="4">
        <v>0</v>
      </c>
      <c r="C40" s="4">
        <v>1</v>
      </c>
      <c r="D40" s="4">
        <v>30.23</v>
      </c>
      <c r="E40" s="4">
        <v>30.09</v>
      </c>
      <c r="F40" s="4">
        <v>30.16</v>
      </c>
      <c r="G40" s="4">
        <v>0.79600000000000004</v>
      </c>
      <c r="H40" s="4">
        <v>2.1385578999999999E-8</v>
      </c>
      <c r="I40" s="4">
        <v>2.6128068622786374E-7</v>
      </c>
      <c r="J40" s="4">
        <f t="shared" si="0"/>
        <v>8.1849061669064832E-2</v>
      </c>
      <c r="K40" s="20">
        <f t="shared" si="1"/>
        <v>9.5915680035209157</v>
      </c>
    </row>
    <row r="41" spans="1:11">
      <c r="A41" s="4" t="s">
        <v>48</v>
      </c>
      <c r="B41" s="4">
        <v>0</v>
      </c>
      <c r="C41" s="4">
        <v>1</v>
      </c>
      <c r="D41" s="4">
        <v>30.76</v>
      </c>
      <c r="E41" s="4">
        <v>30.7</v>
      </c>
      <c r="F41" s="4">
        <v>30.73</v>
      </c>
      <c r="G41" s="4">
        <v>0.79600000000000004</v>
      </c>
      <c r="H41" s="4">
        <v>1.5316742000000001E-8</v>
      </c>
      <c r="I41" s="4">
        <v>2.1047672465912487E-7</v>
      </c>
      <c r="J41" s="4">
        <f t="shared" si="0"/>
        <v>7.2771666438681298E-2</v>
      </c>
      <c r="K41" s="20">
        <f t="shared" si="1"/>
        <v>8.527823937656235</v>
      </c>
    </row>
    <row r="42" spans="1:11">
      <c r="A42" s="4" t="s">
        <v>49</v>
      </c>
      <c r="B42" s="4">
        <v>0</v>
      </c>
      <c r="C42" s="4">
        <v>1</v>
      </c>
      <c r="D42" s="4">
        <v>32.049999999999997</v>
      </c>
      <c r="E42" s="4">
        <v>31.8</v>
      </c>
      <c r="F42" s="4">
        <v>31.925000000000001</v>
      </c>
      <c r="G42" s="4">
        <v>0.79600000000000004</v>
      </c>
      <c r="H42" s="4">
        <v>7.6079970000000001E-9</v>
      </c>
      <c r="I42" s="4">
        <v>8.9155109549244104E-7</v>
      </c>
      <c r="J42" s="4">
        <f t="shared" si="0"/>
        <v>8.5334391247624281E-3</v>
      </c>
      <c r="K42" s="20">
        <f t="shared" si="1"/>
        <v>1</v>
      </c>
    </row>
    <row r="43" spans="1:11">
      <c r="A43" s="4"/>
      <c r="B43" s="4"/>
      <c r="C43" s="4"/>
      <c r="D43" s="4"/>
      <c r="E43" s="4"/>
      <c r="F43" s="4"/>
      <c r="G43" s="4"/>
      <c r="H43" s="4"/>
      <c r="I43" s="4"/>
      <c r="J43" s="4"/>
      <c r="K43" s="20"/>
    </row>
    <row r="44" spans="1:11">
      <c r="A44" s="4"/>
      <c r="B44" s="4"/>
      <c r="C44" s="4"/>
      <c r="D44" s="4"/>
      <c r="E44" s="4"/>
      <c r="F44" s="4"/>
      <c r="G44" s="4"/>
      <c r="H44" s="4"/>
      <c r="I44" s="4" t="s">
        <v>121</v>
      </c>
      <c r="J44" s="4">
        <f>MIN(J3:J42)</f>
        <v>8.5334391247624281E-3</v>
      </c>
      <c r="K44" s="20"/>
    </row>
    <row r="46" spans="1:11">
      <c r="A46" s="2" t="s">
        <v>76</v>
      </c>
    </row>
    <row r="47" spans="1:11">
      <c r="A47" s="5"/>
      <c r="B47" s="5" t="s">
        <v>51</v>
      </c>
      <c r="C47" s="5" t="s">
        <v>1</v>
      </c>
      <c r="D47" s="5" t="s">
        <v>52</v>
      </c>
      <c r="E47" s="5" t="s">
        <v>53</v>
      </c>
      <c r="F47" s="5" t="s">
        <v>54</v>
      </c>
      <c r="G47" s="5" t="s">
        <v>55</v>
      </c>
      <c r="H47" s="5" t="s">
        <v>56</v>
      </c>
      <c r="I47" s="5" t="s">
        <v>118</v>
      </c>
      <c r="J47" s="5" t="s">
        <v>122</v>
      </c>
      <c r="K47" s="21" t="s">
        <v>120</v>
      </c>
    </row>
    <row r="48" spans="1:11">
      <c r="A48" s="5" t="s">
        <v>10</v>
      </c>
      <c r="B48" s="5">
        <v>1</v>
      </c>
      <c r="C48" s="5">
        <v>0</v>
      </c>
      <c r="D48" s="5">
        <v>26.45</v>
      </c>
      <c r="E48" s="5">
        <v>26.49</v>
      </c>
      <c r="F48" s="5">
        <v>26.47</v>
      </c>
      <c r="G48" s="5">
        <v>0.67210232558140004</v>
      </c>
      <c r="H48" s="5">
        <v>1.23092711E-6</v>
      </c>
      <c r="I48" s="5">
        <v>1.5025381599349572E-7</v>
      </c>
      <c r="J48" s="5">
        <f>H48/I48</f>
        <v>8.1923184570120018</v>
      </c>
      <c r="K48" s="21">
        <f>J48/$J$92</f>
        <v>49.702360749279926</v>
      </c>
    </row>
    <row r="49" spans="1:11">
      <c r="A49" s="5" t="s">
        <v>11</v>
      </c>
      <c r="B49" s="5">
        <v>1</v>
      </c>
      <c r="C49" s="5">
        <v>0</v>
      </c>
      <c r="D49" s="5">
        <v>26.4</v>
      </c>
      <c r="E49" s="5">
        <v>26.54</v>
      </c>
      <c r="F49" s="5">
        <v>26.47</v>
      </c>
      <c r="G49" s="5">
        <v>0.67200000000000004</v>
      </c>
      <c r="H49" s="5">
        <v>1.2329227060000001E-6</v>
      </c>
      <c r="I49" s="5">
        <v>3.8163195881535016E-8</v>
      </c>
      <c r="J49" s="5">
        <f t="shared" ref="J49:J90" si="2">H49/I49</f>
        <v>32.306589569364149</v>
      </c>
      <c r="K49" s="21">
        <f t="shared" ref="K49:K90" si="3">J49/$J$92</f>
        <v>196.00236218613938</v>
      </c>
    </row>
    <row r="50" spans="1:11">
      <c r="A50" s="5" t="s">
        <v>12</v>
      </c>
      <c r="B50" s="5">
        <v>1</v>
      </c>
      <c r="C50" s="5">
        <v>0</v>
      </c>
      <c r="D50" s="5">
        <v>26.82</v>
      </c>
      <c r="E50" s="5">
        <v>25.76</v>
      </c>
      <c r="F50" s="5">
        <v>26.29</v>
      </c>
      <c r="G50" s="5">
        <v>0.67200000000000004</v>
      </c>
      <c r="H50" s="5">
        <v>1.352441162E-6</v>
      </c>
      <c r="I50" s="5">
        <v>1.2297785925118793E-7</v>
      </c>
      <c r="J50" s="5">
        <f t="shared" si="2"/>
        <v>10.997436207094617</v>
      </c>
      <c r="K50" s="21">
        <f t="shared" si="3"/>
        <v>66.720861078631856</v>
      </c>
    </row>
    <row r="51" spans="1:11">
      <c r="A51" s="5" t="s">
        <v>13</v>
      </c>
      <c r="B51" s="5">
        <v>1</v>
      </c>
      <c r="C51" s="5">
        <v>0</v>
      </c>
      <c r="D51" s="5">
        <v>27.12</v>
      </c>
      <c r="E51" s="5">
        <v>28.04</v>
      </c>
      <c r="F51" s="5">
        <v>27.58</v>
      </c>
      <c r="G51" s="5">
        <v>0.67200000000000004</v>
      </c>
      <c r="H51" s="5">
        <v>6.9685687299999999E-7</v>
      </c>
      <c r="I51" s="5">
        <v>4.8418095519464437E-7</v>
      </c>
      <c r="J51" s="5">
        <f t="shared" si="2"/>
        <v>1.4392488294378665</v>
      </c>
      <c r="K51" s="21">
        <f t="shared" si="3"/>
        <v>8.7318461683422441</v>
      </c>
    </row>
    <row r="52" spans="1:11">
      <c r="A52" s="5" t="s">
        <v>14</v>
      </c>
      <c r="B52" s="5">
        <v>1</v>
      </c>
      <c r="C52" s="5">
        <v>0</v>
      </c>
      <c r="D52" s="5">
        <v>27.84</v>
      </c>
      <c r="E52" s="5">
        <v>27.76</v>
      </c>
      <c r="F52" s="5">
        <v>27.8</v>
      </c>
      <c r="G52" s="5">
        <v>0.67200000000000004</v>
      </c>
      <c r="H52" s="5">
        <v>6.2234557800000001E-7</v>
      </c>
      <c r="I52" s="5">
        <v>6.6754664844316762E-7</v>
      </c>
      <c r="J52" s="5">
        <f t="shared" si="2"/>
        <v>0.93228777262445373</v>
      </c>
      <c r="K52" s="21">
        <f t="shared" si="3"/>
        <v>5.6561403759228126</v>
      </c>
    </row>
    <row r="53" spans="1:11">
      <c r="A53" s="5" t="s">
        <v>15</v>
      </c>
      <c r="B53" s="5">
        <v>1</v>
      </c>
      <c r="C53" s="5">
        <v>0</v>
      </c>
      <c r="D53" s="5">
        <v>26.58</v>
      </c>
      <c r="E53" s="5">
        <v>27.51</v>
      </c>
      <c r="F53" s="5">
        <v>27.045000000000002</v>
      </c>
      <c r="G53" s="5">
        <v>0.67200000000000004</v>
      </c>
      <c r="H53" s="5">
        <v>9.1743434399999996E-7</v>
      </c>
      <c r="I53" s="5">
        <v>1.3745466199247178E-7</v>
      </c>
      <c r="J53" s="5">
        <f t="shared" si="2"/>
        <v>6.6744505475576137</v>
      </c>
      <c r="K53" s="21">
        <f t="shared" si="3"/>
        <v>40.493536800195642</v>
      </c>
    </row>
    <row r="54" spans="1:11">
      <c r="A54" s="5" t="s">
        <v>16</v>
      </c>
      <c r="B54" s="5">
        <v>1</v>
      </c>
      <c r="C54" s="5">
        <v>0</v>
      </c>
      <c r="D54" s="5">
        <v>27.77</v>
      </c>
      <c r="E54" s="5">
        <v>26.96</v>
      </c>
      <c r="F54" s="5">
        <v>27.364999999999998</v>
      </c>
      <c r="G54" s="5">
        <v>0.67200000000000004</v>
      </c>
      <c r="H54" s="5">
        <v>7.7828630099999999E-7</v>
      </c>
      <c r="I54" s="5">
        <v>3.8023932709994032E-7</v>
      </c>
      <c r="J54" s="5">
        <f t="shared" si="2"/>
        <v>2.04683273278421</v>
      </c>
      <c r="K54" s="21">
        <f t="shared" si="3"/>
        <v>12.41802542370653</v>
      </c>
    </row>
    <row r="55" spans="1:11">
      <c r="A55" s="5" t="s">
        <v>17</v>
      </c>
      <c r="B55" s="5">
        <v>1</v>
      </c>
      <c r="C55" s="5">
        <v>0</v>
      </c>
      <c r="D55" s="5">
        <v>24.77</v>
      </c>
      <c r="E55" s="5">
        <v>24.56</v>
      </c>
      <c r="F55" s="5">
        <v>24.664999999999999</v>
      </c>
      <c r="G55" s="5">
        <v>0.67200000000000004</v>
      </c>
      <c r="H55" s="5">
        <v>3.1180087090000002E-6</v>
      </c>
      <c r="I55" s="5">
        <v>3.6023111715375947E-7</v>
      </c>
      <c r="J55" s="5">
        <f t="shared" si="2"/>
        <v>8.6555784898202539</v>
      </c>
      <c r="K55" s="21">
        <f t="shared" si="3"/>
        <v>52.512934751277037</v>
      </c>
    </row>
    <row r="56" spans="1:11">
      <c r="A56" s="5" t="s">
        <v>18</v>
      </c>
      <c r="B56" s="5">
        <v>1</v>
      </c>
      <c r="C56" s="5">
        <v>0</v>
      </c>
      <c r="D56" s="5">
        <v>27.87</v>
      </c>
      <c r="E56" s="5">
        <v>28.33</v>
      </c>
      <c r="F56" s="5">
        <v>28.1</v>
      </c>
      <c r="G56" s="5">
        <v>0.67200000000000004</v>
      </c>
      <c r="H56" s="5">
        <v>5.3340947500000001E-7</v>
      </c>
      <c r="I56" s="5">
        <v>2.0649925902017896E-7</v>
      </c>
      <c r="J56" s="5">
        <f t="shared" si="2"/>
        <v>2.5831060001424779</v>
      </c>
      <c r="K56" s="21">
        <f t="shared" si="3"/>
        <v>15.671566839887909</v>
      </c>
    </row>
    <row r="57" spans="1:11">
      <c r="A57" s="5" t="s">
        <v>19</v>
      </c>
      <c r="B57" s="5">
        <v>1</v>
      </c>
      <c r="C57" s="5">
        <v>0</v>
      </c>
      <c r="D57" s="5">
        <v>25.63</v>
      </c>
      <c r="E57" s="5">
        <v>26.53</v>
      </c>
      <c r="F57" s="5">
        <v>26.08</v>
      </c>
      <c r="G57" s="5">
        <v>0.67200000000000004</v>
      </c>
      <c r="H57" s="5">
        <v>1.506600119E-6</v>
      </c>
      <c r="I57" s="5">
        <v>2.5962436557138084E-7</v>
      </c>
      <c r="J57" s="5">
        <f t="shared" si="2"/>
        <v>5.8029997133908333</v>
      </c>
      <c r="K57" s="21">
        <f t="shared" si="3"/>
        <v>35.206490897097787</v>
      </c>
    </row>
    <row r="58" spans="1:11">
      <c r="A58" s="5" t="s">
        <v>20</v>
      </c>
      <c r="B58" s="5">
        <v>1</v>
      </c>
      <c r="C58" s="5">
        <v>0</v>
      </c>
      <c r="D58" s="5">
        <v>26.88</v>
      </c>
      <c r="E58" s="5">
        <v>26.59</v>
      </c>
      <c r="F58" s="5">
        <v>26.734999999999999</v>
      </c>
      <c r="G58" s="5">
        <v>0.67200000000000004</v>
      </c>
      <c r="H58" s="5">
        <v>1.0759156840000001E-6</v>
      </c>
      <c r="I58" s="5">
        <v>1.4694641712604735E-7</v>
      </c>
      <c r="J58" s="5">
        <f t="shared" si="2"/>
        <v>7.3218231859107101</v>
      </c>
      <c r="K58" s="21">
        <f t="shared" si="3"/>
        <v>44.421112196522984</v>
      </c>
    </row>
    <row r="59" spans="1:11">
      <c r="A59" s="5" t="s">
        <v>21</v>
      </c>
      <c r="B59" s="5">
        <v>1</v>
      </c>
      <c r="C59" s="5">
        <v>0</v>
      </c>
      <c r="D59" s="5">
        <v>27.03</v>
      </c>
      <c r="E59" s="5">
        <v>26.69</v>
      </c>
      <c r="F59" s="5">
        <v>26.86</v>
      </c>
      <c r="G59" s="5">
        <v>0.67200000000000004</v>
      </c>
      <c r="H59" s="5">
        <v>1.008959432E-6</v>
      </c>
      <c r="I59" s="5">
        <v>3.8145030158591376E-7</v>
      </c>
      <c r="J59" s="5">
        <f t="shared" si="2"/>
        <v>2.6450613036748454</v>
      </c>
      <c r="K59" s="21">
        <f t="shared" si="3"/>
        <v>16.047446374192536</v>
      </c>
    </row>
    <row r="60" spans="1:11">
      <c r="A60" s="5" t="s">
        <v>22</v>
      </c>
      <c r="B60" s="5">
        <v>1</v>
      </c>
      <c r="C60" s="5">
        <v>1</v>
      </c>
      <c r="D60" s="5">
        <v>25.69</v>
      </c>
      <c r="E60" s="5">
        <v>25.83</v>
      </c>
      <c r="F60" s="5">
        <v>25.76</v>
      </c>
      <c r="G60" s="5">
        <v>0.67200000000000004</v>
      </c>
      <c r="H60" s="5">
        <v>1.7759617379999999E-6</v>
      </c>
      <c r="I60" s="5">
        <v>4.935069601471893E-7</v>
      </c>
      <c r="J60" s="5">
        <f t="shared" si="2"/>
        <v>3.5986559084603718</v>
      </c>
      <c r="K60" s="21">
        <f t="shared" si="3"/>
        <v>21.832854168618539</v>
      </c>
    </row>
    <row r="61" spans="1:11">
      <c r="A61" s="5" t="s">
        <v>23</v>
      </c>
      <c r="B61" s="5">
        <v>1</v>
      </c>
      <c r="C61" s="5">
        <v>1</v>
      </c>
      <c r="D61" s="5">
        <v>26.4</v>
      </c>
      <c r="E61" s="5">
        <v>25.49</v>
      </c>
      <c r="F61" s="5">
        <v>25.945</v>
      </c>
      <c r="G61" s="5">
        <v>0.67200000000000004</v>
      </c>
      <c r="H61" s="5">
        <v>1.614860064E-6</v>
      </c>
      <c r="I61" s="5">
        <v>1.0967646733048946E-7</v>
      </c>
      <c r="J61" s="5">
        <f t="shared" si="2"/>
        <v>14.723851919244646</v>
      </c>
      <c r="K61" s="21">
        <f t="shared" si="3"/>
        <v>89.328827187241615</v>
      </c>
    </row>
    <row r="62" spans="1:11">
      <c r="A62" s="5" t="s">
        <v>24</v>
      </c>
      <c r="B62" s="5">
        <v>1</v>
      </c>
      <c r="C62" s="5">
        <v>1</v>
      </c>
      <c r="D62" s="5">
        <v>28.95</v>
      </c>
      <c r="E62" s="5">
        <v>27.96</v>
      </c>
      <c r="F62" s="5">
        <v>28.454999999999998</v>
      </c>
      <c r="G62" s="5">
        <v>0.67200000000000004</v>
      </c>
      <c r="H62" s="5">
        <v>4.4443868E-7</v>
      </c>
      <c r="I62" s="5">
        <v>3.2641672187189431E-7</v>
      </c>
      <c r="J62" s="5">
        <f t="shared" si="2"/>
        <v>1.3615683579299735</v>
      </c>
      <c r="K62" s="21">
        <f t="shared" si="3"/>
        <v>8.2605628755455864</v>
      </c>
    </row>
    <row r="63" spans="1:11">
      <c r="A63" s="5" t="s">
        <v>25</v>
      </c>
      <c r="B63" s="5">
        <v>1</v>
      </c>
      <c r="C63" s="5">
        <v>1</v>
      </c>
      <c r="D63" s="5">
        <v>26.98</v>
      </c>
      <c r="E63" s="5">
        <v>26.59</v>
      </c>
      <c r="F63" s="5">
        <v>26.785</v>
      </c>
      <c r="G63" s="5">
        <v>0.67200000000000004</v>
      </c>
      <c r="H63" s="5">
        <v>1.0486158670000001E-6</v>
      </c>
      <c r="I63" s="5">
        <v>2.3525378650647783E-7</v>
      </c>
      <c r="J63" s="5">
        <f t="shared" si="2"/>
        <v>4.4573814626831769</v>
      </c>
      <c r="K63" s="21">
        <f t="shared" si="3"/>
        <v>27.042696474501529</v>
      </c>
    </row>
    <row r="64" spans="1:11">
      <c r="A64" s="5" t="s">
        <v>26</v>
      </c>
      <c r="B64" s="5">
        <v>1</v>
      </c>
      <c r="C64" s="5">
        <v>1</v>
      </c>
      <c r="D64" s="5">
        <v>26.21</v>
      </c>
      <c r="E64" s="5">
        <v>26.41</v>
      </c>
      <c r="F64" s="5">
        <v>26.31</v>
      </c>
      <c r="G64" s="5">
        <v>0.67200000000000004</v>
      </c>
      <c r="H64" s="5">
        <v>1.338608735E-6</v>
      </c>
      <c r="I64" s="5">
        <v>1.8299665972842566E-7</v>
      </c>
      <c r="J64" s="5">
        <f t="shared" si="2"/>
        <v>7.3149353490197511</v>
      </c>
      <c r="K64" s="21">
        <f t="shared" si="3"/>
        <v>44.379324056116452</v>
      </c>
    </row>
    <row r="65" spans="1:11">
      <c r="A65" s="5" t="s">
        <v>27</v>
      </c>
      <c r="B65" s="5">
        <v>1</v>
      </c>
      <c r="C65" s="5">
        <v>1</v>
      </c>
      <c r="D65" s="5">
        <v>26.61</v>
      </c>
      <c r="E65" s="5">
        <v>27.71</v>
      </c>
      <c r="F65" s="5">
        <v>27.16</v>
      </c>
      <c r="G65" s="5">
        <v>0.67200000000000004</v>
      </c>
      <c r="H65" s="5">
        <v>8.6477439600000005E-7</v>
      </c>
      <c r="I65" s="5">
        <v>8.5817346037365659E-7</v>
      </c>
      <c r="J65" s="5">
        <f t="shared" si="2"/>
        <v>1.0076918431193029</v>
      </c>
      <c r="K65" s="21">
        <f t="shared" si="3"/>
        <v>6.1136128647383972</v>
      </c>
    </row>
    <row r="66" spans="1:11">
      <c r="A66" s="5" t="s">
        <v>28</v>
      </c>
      <c r="B66" s="5">
        <v>1</v>
      </c>
      <c r="C66" s="5">
        <v>1</v>
      </c>
      <c r="D66" s="5">
        <v>25.06</v>
      </c>
      <c r="E66" s="5">
        <v>26.2</v>
      </c>
      <c r="F66" s="5">
        <v>25.63</v>
      </c>
      <c r="G66" s="5">
        <v>0.67200000000000004</v>
      </c>
      <c r="H66" s="5">
        <v>1.898691125E-6</v>
      </c>
      <c r="I66" s="5">
        <v>6.0681138952923749E-7</v>
      </c>
      <c r="J66" s="5">
        <f t="shared" si="2"/>
        <v>3.1289642181452777</v>
      </c>
      <c r="K66" s="21">
        <f t="shared" si="3"/>
        <v>18.983259642297543</v>
      </c>
    </row>
    <row r="67" spans="1:11">
      <c r="A67" s="5" t="s">
        <v>29</v>
      </c>
      <c r="B67" s="5">
        <v>1</v>
      </c>
      <c r="C67" s="5">
        <v>1</v>
      </c>
      <c r="D67" s="5">
        <v>28.62</v>
      </c>
      <c r="E67" s="5">
        <v>28.38</v>
      </c>
      <c r="F67" s="5">
        <v>28.5</v>
      </c>
      <c r="G67" s="5">
        <v>0.67200000000000004</v>
      </c>
      <c r="H67" s="5">
        <v>4.3427638800000002E-7</v>
      </c>
      <c r="I67" s="5">
        <v>2.8560995736387464E-7</v>
      </c>
      <c r="J67" s="5">
        <f t="shared" si="2"/>
        <v>1.5205225756422784</v>
      </c>
      <c r="K67" s="21">
        <f t="shared" si="3"/>
        <v>9.2249296677806232</v>
      </c>
    </row>
    <row r="68" spans="1:11">
      <c r="A68" s="5" t="s">
        <v>30</v>
      </c>
      <c r="B68" s="5">
        <v>1</v>
      </c>
      <c r="C68" s="5">
        <v>1</v>
      </c>
      <c r="D68" s="5">
        <v>26.84</v>
      </c>
      <c r="E68" s="5">
        <v>26.64</v>
      </c>
      <c r="F68" s="5">
        <v>26.74</v>
      </c>
      <c r="G68" s="5">
        <v>0.67200000000000004</v>
      </c>
      <c r="H68" s="5">
        <v>1.0731540209999999E-6</v>
      </c>
      <c r="I68" s="5">
        <v>5.7488094779393649E-7</v>
      </c>
      <c r="J68" s="5">
        <f t="shared" si="2"/>
        <v>1.8667413229089429</v>
      </c>
      <c r="K68" s="21">
        <f t="shared" si="3"/>
        <v>11.325420409822382</v>
      </c>
    </row>
    <row r="69" spans="1:11">
      <c r="A69" s="5" t="s">
        <v>31</v>
      </c>
      <c r="B69" s="5">
        <v>0</v>
      </c>
      <c r="C69" s="5">
        <v>0</v>
      </c>
      <c r="D69" s="5">
        <v>28.73</v>
      </c>
      <c r="E69" s="5">
        <v>34.31</v>
      </c>
      <c r="F69" s="5">
        <v>31.52</v>
      </c>
      <c r="G69" s="5">
        <v>0.67200000000000004</v>
      </c>
      <c r="H69" s="5">
        <v>9.1958667999999997E-8</v>
      </c>
      <c r="I69" s="5">
        <v>5.518646823313746E-8</v>
      </c>
      <c r="J69" s="5">
        <f t="shared" si="2"/>
        <v>1.666326382973393</v>
      </c>
      <c r="K69" s="21">
        <f t="shared" si="3"/>
        <v>10.109513619029107</v>
      </c>
    </row>
    <row r="70" spans="1:11">
      <c r="A70" s="5" t="s">
        <v>32</v>
      </c>
      <c r="B70" s="5">
        <v>0</v>
      </c>
      <c r="C70" s="5">
        <v>0</v>
      </c>
      <c r="D70" s="5">
        <v>27.22</v>
      </c>
      <c r="E70" s="5">
        <v>28.45</v>
      </c>
      <c r="F70" s="5">
        <v>27.835000000000001</v>
      </c>
      <c r="G70" s="5">
        <v>0.67200000000000004</v>
      </c>
      <c r="H70" s="5">
        <v>6.11249248E-7</v>
      </c>
      <c r="I70" s="5">
        <v>1.812593310786467E-7</v>
      </c>
      <c r="J70" s="5">
        <f t="shared" si="2"/>
        <v>3.3722360353122167</v>
      </c>
      <c r="K70" s="21">
        <f t="shared" si="3"/>
        <v>20.459176829893558</v>
      </c>
    </row>
    <row r="71" spans="1:11">
      <c r="A71" s="5" t="s">
        <v>59</v>
      </c>
      <c r="B71" s="5">
        <v>0</v>
      </c>
      <c r="C71" s="5">
        <v>0</v>
      </c>
      <c r="D71" s="5">
        <v>28.69</v>
      </c>
      <c r="E71" s="5">
        <v>29.91</v>
      </c>
      <c r="F71" s="5">
        <v>29.3</v>
      </c>
      <c r="G71" s="5">
        <v>0.67200000000000004</v>
      </c>
      <c r="H71" s="5">
        <v>2.8785726700000002E-7</v>
      </c>
      <c r="I71" s="5">
        <v>9.2372615440171811E-8</v>
      </c>
      <c r="J71" s="5">
        <f t="shared" si="2"/>
        <v>3.1162619530507971</v>
      </c>
      <c r="K71" s="21">
        <f t="shared" si="3"/>
        <v>18.906195674951583</v>
      </c>
    </row>
    <row r="72" spans="1:11">
      <c r="A72" s="5" t="s">
        <v>33</v>
      </c>
      <c r="B72" s="5">
        <v>0</v>
      </c>
      <c r="C72" s="5">
        <v>0</v>
      </c>
      <c r="D72" s="5">
        <v>29.06</v>
      </c>
      <c r="E72" s="5">
        <v>28.87</v>
      </c>
      <c r="F72" s="5">
        <v>28.965</v>
      </c>
      <c r="G72" s="5">
        <v>0.67200000000000004</v>
      </c>
      <c r="H72" s="5">
        <v>3.4194900900000002E-7</v>
      </c>
      <c r="I72" s="5">
        <v>3.2745628378411673E-7</v>
      </c>
      <c r="J72" s="5">
        <f t="shared" si="2"/>
        <v>1.044258503908992</v>
      </c>
      <c r="K72" s="21">
        <f t="shared" si="3"/>
        <v>6.3354608526434664</v>
      </c>
    </row>
    <row r="73" spans="1:11" s="23" customFormat="1">
      <c r="A73" s="23" t="s">
        <v>60</v>
      </c>
      <c r="B73" s="23">
        <v>0</v>
      </c>
      <c r="C73" s="23">
        <v>0</v>
      </c>
      <c r="D73" s="23">
        <v>28.47</v>
      </c>
      <c r="E73" s="23">
        <v>27.88</v>
      </c>
      <c r="F73" s="23">
        <v>28.175000000000001</v>
      </c>
      <c r="G73" s="23">
        <v>0.67200000000000004</v>
      </c>
      <c r="H73" s="23">
        <v>5.1323705599999997E-7</v>
      </c>
      <c r="I73" s="23">
        <v>1.6027199973781096E-9</v>
      </c>
      <c r="J73" s="23">
        <f t="shared" si="2"/>
        <v>320.22877161301085</v>
      </c>
      <c r="K73" s="24">
        <f t="shared" si="3"/>
        <v>1942.8109408253829</v>
      </c>
    </row>
    <row r="74" spans="1:11">
      <c r="A74" s="5" t="s">
        <v>34</v>
      </c>
      <c r="B74" s="5">
        <v>0</v>
      </c>
      <c r="C74" s="5">
        <v>0</v>
      </c>
      <c r="D74" s="5">
        <v>28.04</v>
      </c>
      <c r="E74" s="5">
        <v>29.44</v>
      </c>
      <c r="F74" s="5">
        <v>28.74</v>
      </c>
      <c r="G74" s="5">
        <v>0.67200000000000004</v>
      </c>
      <c r="H74" s="5">
        <v>3.8387471899999997E-7</v>
      </c>
      <c r="I74" s="5">
        <v>3.5567841125336664E-7</v>
      </c>
      <c r="J74" s="5">
        <f t="shared" si="2"/>
        <v>1.079274723611346</v>
      </c>
      <c r="K74" s="21">
        <f t="shared" si="3"/>
        <v>6.5479023968601471</v>
      </c>
    </row>
    <row r="75" spans="1:11">
      <c r="A75" s="5" t="s">
        <v>35</v>
      </c>
      <c r="B75" s="5">
        <v>0</v>
      </c>
      <c r="C75" s="5">
        <v>0</v>
      </c>
      <c r="D75" s="5">
        <v>28.89</v>
      </c>
      <c r="E75" s="5">
        <v>28.71</v>
      </c>
      <c r="F75" s="5">
        <v>28.8</v>
      </c>
      <c r="G75" s="5">
        <v>0.67200000000000004</v>
      </c>
      <c r="H75" s="5">
        <v>3.72216254E-7</v>
      </c>
      <c r="I75" s="5">
        <v>3.1419642592430972E-7</v>
      </c>
      <c r="J75" s="5">
        <f t="shared" si="2"/>
        <v>1.1846610059455842</v>
      </c>
      <c r="K75" s="21">
        <f t="shared" si="3"/>
        <v>7.187275371688596</v>
      </c>
    </row>
    <row r="76" spans="1:11">
      <c r="A76" s="5" t="s">
        <v>36</v>
      </c>
      <c r="B76" s="5">
        <v>0</v>
      </c>
      <c r="C76" s="5">
        <v>0</v>
      </c>
      <c r="D76" s="5">
        <v>28.58</v>
      </c>
      <c r="E76" s="5">
        <v>27.84</v>
      </c>
      <c r="F76" s="5">
        <v>28.21</v>
      </c>
      <c r="G76" s="5">
        <v>0.67200000000000004</v>
      </c>
      <c r="H76" s="5">
        <v>5.04086116E-7</v>
      </c>
      <c r="I76" s="5">
        <v>6.0517303354931593E-8</v>
      </c>
      <c r="J76" s="5">
        <f t="shared" si="2"/>
        <v>8.3296195972836866</v>
      </c>
      <c r="K76" s="21">
        <f t="shared" si="3"/>
        <v>50.535359471299792</v>
      </c>
    </row>
    <row r="77" spans="1:11">
      <c r="A77" s="5" t="s">
        <v>61</v>
      </c>
      <c r="B77" s="5">
        <v>0</v>
      </c>
      <c r="C77" s="5">
        <v>0</v>
      </c>
      <c r="D77" s="5">
        <v>32.78</v>
      </c>
      <c r="E77" s="5">
        <v>32.200000000000003</v>
      </c>
      <c r="F77" s="5">
        <v>32.49</v>
      </c>
      <c r="G77" s="5">
        <v>0.67200000000000004</v>
      </c>
      <c r="H77" s="5">
        <v>5.5853897999999999E-8</v>
      </c>
      <c r="I77" s="5">
        <v>2.4529883436183151E-8</v>
      </c>
      <c r="J77" s="5">
        <f t="shared" si="2"/>
        <v>2.2769736409595782</v>
      </c>
      <c r="K77" s="21">
        <f t="shared" si="3"/>
        <v>13.814278084210533</v>
      </c>
    </row>
    <row r="78" spans="1:11">
      <c r="A78" s="5" t="s">
        <v>37</v>
      </c>
      <c r="B78" s="5">
        <v>0</v>
      </c>
      <c r="C78" s="5">
        <v>0</v>
      </c>
      <c r="D78" s="5">
        <v>26.84</v>
      </c>
      <c r="E78" s="5">
        <v>26.32</v>
      </c>
      <c r="F78" s="5">
        <v>26.58</v>
      </c>
      <c r="G78" s="5">
        <v>0.67200000000000004</v>
      </c>
      <c r="H78" s="5">
        <v>1.165144692E-6</v>
      </c>
      <c r="I78" s="5">
        <v>8.8350746276641953E-8</v>
      </c>
      <c r="J78" s="5">
        <f t="shared" si="2"/>
        <v>13.187717604011223</v>
      </c>
      <c r="K78" s="21">
        <f t="shared" si="3"/>
        <v>80.009181924949559</v>
      </c>
    </row>
    <row r="79" spans="1:11">
      <c r="A79" s="5" t="s">
        <v>38</v>
      </c>
      <c r="B79" s="5">
        <v>0</v>
      </c>
      <c r="C79" s="5">
        <v>0</v>
      </c>
      <c r="D79" s="5">
        <v>27.07</v>
      </c>
      <c r="E79" s="5">
        <v>27.9</v>
      </c>
      <c r="F79" s="5">
        <v>27.484999999999999</v>
      </c>
      <c r="G79" s="5">
        <v>0.67200000000000004</v>
      </c>
      <c r="H79" s="5">
        <v>7.31730291E-7</v>
      </c>
      <c r="I79" s="5">
        <v>1.7953849623177035E-7</v>
      </c>
      <c r="J79" s="5">
        <f t="shared" si="2"/>
        <v>4.0756177998471852</v>
      </c>
      <c r="K79" s="21">
        <f t="shared" si="3"/>
        <v>24.726556618512394</v>
      </c>
    </row>
    <row r="80" spans="1:11">
      <c r="A80" s="5" t="s">
        <v>39</v>
      </c>
      <c r="B80" s="5">
        <v>0</v>
      </c>
      <c r="C80" s="5">
        <v>1</v>
      </c>
      <c r="D80" s="5">
        <v>26.99</v>
      </c>
      <c r="E80" s="5">
        <v>26.89</v>
      </c>
      <c r="F80" s="5">
        <v>26.94</v>
      </c>
      <c r="G80" s="5">
        <v>0.67200000000000004</v>
      </c>
      <c r="H80" s="5">
        <v>9.6831085999999991E-7</v>
      </c>
      <c r="I80" s="5">
        <v>1.8890891830356807E-7</v>
      </c>
      <c r="J80" s="5">
        <f t="shared" si="2"/>
        <v>5.125808080929076</v>
      </c>
      <c r="K80" s="21">
        <f t="shared" si="3"/>
        <v>31.098005248056722</v>
      </c>
    </row>
    <row r="81" spans="1:11">
      <c r="A81" s="5" t="s">
        <v>40</v>
      </c>
      <c r="B81" s="5">
        <v>0</v>
      </c>
      <c r="C81" s="5">
        <v>1</v>
      </c>
      <c r="D81" s="5">
        <v>26.65</v>
      </c>
      <c r="E81" s="5">
        <v>26.81</v>
      </c>
      <c r="F81" s="5">
        <v>26.73</v>
      </c>
      <c r="G81" s="5">
        <v>0.67200000000000004</v>
      </c>
      <c r="H81" s="5">
        <v>1.078684455E-6</v>
      </c>
      <c r="I81" s="5">
        <v>3.7305378741347172E-7</v>
      </c>
      <c r="J81" s="5">
        <f t="shared" si="2"/>
        <v>2.8914984685692176</v>
      </c>
      <c r="K81" s="21">
        <f t="shared" si="3"/>
        <v>17.542567558248322</v>
      </c>
    </row>
    <row r="82" spans="1:11">
      <c r="A82" s="5" t="s">
        <v>41</v>
      </c>
      <c r="B82" s="5">
        <v>0</v>
      </c>
      <c r="C82" s="5">
        <v>1</v>
      </c>
      <c r="D82" s="5">
        <v>27.76</v>
      </c>
      <c r="E82" s="5">
        <v>27.15</v>
      </c>
      <c r="F82" s="5">
        <v>27.454999999999998</v>
      </c>
      <c r="G82" s="5">
        <v>0.67200000000000004</v>
      </c>
      <c r="H82" s="5">
        <v>7.4310147299999997E-7</v>
      </c>
      <c r="I82" s="5">
        <v>3.3589285655451749E-7</v>
      </c>
      <c r="J82" s="5">
        <f t="shared" si="2"/>
        <v>2.2123169888830012</v>
      </c>
      <c r="K82" s="21">
        <f t="shared" si="3"/>
        <v>13.422009611834422</v>
      </c>
    </row>
    <row r="83" spans="1:11">
      <c r="A83" s="5" t="s">
        <v>42</v>
      </c>
      <c r="B83" s="5">
        <v>0</v>
      </c>
      <c r="C83" s="5">
        <v>1</v>
      </c>
      <c r="D83" s="5">
        <v>28.18</v>
      </c>
      <c r="E83" s="5">
        <v>28.26</v>
      </c>
      <c r="F83" s="5">
        <v>28.22</v>
      </c>
      <c r="G83" s="5">
        <v>0.67200000000000004</v>
      </c>
      <c r="H83" s="5">
        <v>5.0150165799999996E-7</v>
      </c>
      <c r="I83" s="5">
        <v>1.7336736752653355E-7</v>
      </c>
      <c r="J83" s="5">
        <f t="shared" si="2"/>
        <v>2.8927108091622036</v>
      </c>
      <c r="K83" s="21">
        <f t="shared" si="3"/>
        <v>17.549922764203728</v>
      </c>
    </row>
    <row r="84" spans="1:11">
      <c r="A84" s="5" t="s">
        <v>43</v>
      </c>
      <c r="B84" s="5">
        <v>0</v>
      </c>
      <c r="C84" s="5">
        <v>1</v>
      </c>
      <c r="D84" s="5">
        <v>28.08</v>
      </c>
      <c r="E84" s="5">
        <v>27.27</v>
      </c>
      <c r="F84" s="5">
        <v>27.675000000000001</v>
      </c>
      <c r="G84" s="5">
        <v>0.67200000000000004</v>
      </c>
      <c r="H84" s="5">
        <v>6.6364548200000001E-7</v>
      </c>
      <c r="I84" s="5">
        <v>3.6368384886499785E-7</v>
      </c>
      <c r="J84" s="5">
        <f t="shared" si="2"/>
        <v>1.8247867868510987</v>
      </c>
      <c r="K84" s="21">
        <f t="shared" si="3"/>
        <v>11.070884468970274</v>
      </c>
    </row>
    <row r="85" spans="1:11">
      <c r="A85" s="5" t="s">
        <v>44</v>
      </c>
      <c r="B85" s="5">
        <v>0</v>
      </c>
      <c r="C85" s="5">
        <v>1</v>
      </c>
      <c r="D85" s="5">
        <v>26.14</v>
      </c>
      <c r="E85" s="5">
        <v>26.57</v>
      </c>
      <c r="F85" s="5">
        <v>26.355</v>
      </c>
      <c r="G85" s="5">
        <v>0.67200000000000004</v>
      </c>
      <c r="H85" s="5">
        <v>1.3080008380000001E-6</v>
      </c>
      <c r="I85" s="5">
        <v>3.4236262454134801E-7</v>
      </c>
      <c r="J85" s="5">
        <f t="shared" si="2"/>
        <v>3.8205129422415367</v>
      </c>
      <c r="K85" s="21">
        <f t="shared" si="3"/>
        <v>23.178849003367489</v>
      </c>
    </row>
    <row r="86" spans="1:11">
      <c r="A86" s="5" t="s">
        <v>45</v>
      </c>
      <c r="B86" s="5">
        <v>0</v>
      </c>
      <c r="C86" s="5">
        <v>1</v>
      </c>
      <c r="D86" s="5">
        <v>27.89</v>
      </c>
      <c r="E86" s="5">
        <v>27.42</v>
      </c>
      <c r="F86" s="5">
        <v>27.655000000000001</v>
      </c>
      <c r="G86" s="5">
        <v>0.67200000000000004</v>
      </c>
      <c r="H86" s="5">
        <v>6.7050321900000001E-7</v>
      </c>
      <c r="I86" s="5">
        <v>4.4718214635369869E-7</v>
      </c>
      <c r="J86" s="5">
        <f t="shared" si="2"/>
        <v>1.4993962180003169</v>
      </c>
      <c r="K86" s="21">
        <f t="shared" si="3"/>
        <v>9.0967571785946912</v>
      </c>
    </row>
    <row r="87" spans="1:11">
      <c r="A87" s="5" t="s">
        <v>46</v>
      </c>
      <c r="B87" s="5">
        <v>0</v>
      </c>
      <c r="C87" s="5">
        <v>1</v>
      </c>
      <c r="D87" s="5">
        <v>30.89</v>
      </c>
      <c r="E87" s="5">
        <v>32.119999999999997</v>
      </c>
      <c r="F87" s="5">
        <v>31.504999999999999</v>
      </c>
      <c r="G87" s="5">
        <v>0.67200000000000004</v>
      </c>
      <c r="H87" s="5">
        <v>9.2670437999999996E-8</v>
      </c>
      <c r="I87" s="5">
        <v>5.6222662295646537E-7</v>
      </c>
      <c r="J87" s="5">
        <f t="shared" si="2"/>
        <v>0.16482755212247518</v>
      </c>
      <c r="K87" s="21">
        <f t="shared" si="3"/>
        <v>1</v>
      </c>
    </row>
    <row r="88" spans="1:11">
      <c r="A88" s="5" t="s">
        <v>47</v>
      </c>
      <c r="B88" s="5">
        <v>0</v>
      </c>
      <c r="C88" s="5">
        <v>1</v>
      </c>
      <c r="D88" s="5">
        <v>28.37</v>
      </c>
      <c r="E88" s="5">
        <v>27.8</v>
      </c>
      <c r="F88" s="5">
        <v>28.085000000000001</v>
      </c>
      <c r="G88" s="5">
        <v>0.67200000000000004</v>
      </c>
      <c r="H88" s="5">
        <v>5.3753812200000005E-7</v>
      </c>
      <c r="I88" s="5">
        <v>2.6128068622786374E-7</v>
      </c>
      <c r="J88" s="5">
        <f t="shared" si="2"/>
        <v>2.0573205381557034</v>
      </c>
      <c r="K88" s="21">
        <f t="shared" si="3"/>
        <v>12.481654381586704</v>
      </c>
    </row>
    <row r="89" spans="1:11">
      <c r="A89" s="5" t="s">
        <v>48</v>
      </c>
      <c r="B89" s="5">
        <v>0</v>
      </c>
      <c r="C89" s="5">
        <v>1</v>
      </c>
      <c r="D89" s="5">
        <v>27.36</v>
      </c>
      <c r="E89" s="5">
        <v>27.73</v>
      </c>
      <c r="F89" s="5">
        <v>27.545000000000002</v>
      </c>
      <c r="G89" s="5">
        <v>0.67200000000000004</v>
      </c>
      <c r="H89" s="5">
        <v>7.0950728199999999E-7</v>
      </c>
      <c r="I89" s="5">
        <v>2.1047672465912487E-7</v>
      </c>
      <c r="J89" s="5">
        <f t="shared" si="2"/>
        <v>3.3709536441574444</v>
      </c>
      <c r="K89" s="21">
        <f t="shared" si="3"/>
        <v>20.451396630902192</v>
      </c>
    </row>
    <row r="90" spans="1:11">
      <c r="A90" s="5" t="s">
        <v>49</v>
      </c>
      <c r="B90" s="5">
        <v>0</v>
      </c>
      <c r="C90" s="5">
        <v>1</v>
      </c>
      <c r="D90" s="5">
        <v>27.91</v>
      </c>
      <c r="E90" s="5">
        <v>27.83</v>
      </c>
      <c r="F90" s="5">
        <v>27.87</v>
      </c>
      <c r="G90" s="5">
        <v>0.67200000000000004</v>
      </c>
      <c r="H90" s="5">
        <v>6.0035076500000002E-7</v>
      </c>
      <c r="I90" s="5">
        <v>8.9155109549244104E-7</v>
      </c>
      <c r="J90" s="5">
        <f t="shared" si="2"/>
        <v>0.67337785577886722</v>
      </c>
      <c r="K90" s="21">
        <f t="shared" si="3"/>
        <v>4.0853476685652259</v>
      </c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21"/>
    </row>
    <row r="92" spans="1:11">
      <c r="A92" s="5"/>
      <c r="B92" s="5"/>
      <c r="C92" s="5"/>
      <c r="D92" s="5"/>
      <c r="E92" s="5"/>
      <c r="F92" s="5"/>
      <c r="G92" s="5"/>
      <c r="H92" s="5"/>
      <c r="I92" s="5" t="s">
        <v>123</v>
      </c>
      <c r="J92" s="5">
        <f>MIN(J48:J90)</f>
        <v>0.16482755212247518</v>
      </c>
      <c r="K92" s="21"/>
    </row>
    <row r="94" spans="1:11">
      <c r="A94" s="2" t="s">
        <v>77</v>
      </c>
    </row>
    <row r="95" spans="1:11">
      <c r="A95" s="6"/>
      <c r="B95" s="6" t="s">
        <v>51</v>
      </c>
      <c r="C95" s="6" t="s">
        <v>1</v>
      </c>
      <c r="D95" s="6" t="s">
        <v>62</v>
      </c>
      <c r="E95" s="6" t="s">
        <v>63</v>
      </c>
      <c r="F95" s="6" t="s">
        <v>64</v>
      </c>
      <c r="G95" s="6" t="s">
        <v>55</v>
      </c>
      <c r="H95" s="6" t="s">
        <v>65</v>
      </c>
      <c r="I95" s="6" t="s">
        <v>118</v>
      </c>
      <c r="J95" s="6" t="s">
        <v>124</v>
      </c>
      <c r="K95" s="22" t="s">
        <v>120</v>
      </c>
    </row>
    <row r="96" spans="1:11">
      <c r="A96" s="6" t="s">
        <v>10</v>
      </c>
      <c r="B96" s="6">
        <v>1</v>
      </c>
      <c r="C96" s="6">
        <v>0</v>
      </c>
      <c r="D96" s="6">
        <v>28.41</v>
      </c>
      <c r="E96" s="6">
        <v>28.62</v>
      </c>
      <c r="F96" s="6">
        <v>28.515000000000001</v>
      </c>
      <c r="G96" s="6">
        <v>0.88173095238095001</v>
      </c>
      <c r="H96" s="6">
        <v>1.482491E-8</v>
      </c>
      <c r="I96" s="6">
        <v>1.5025381599349572E-7</v>
      </c>
      <c r="J96" s="6">
        <f>H96/I96</f>
        <v>9.8665780312972212E-2</v>
      </c>
      <c r="K96" s="22">
        <f>J96/$J$139</f>
        <v>21.654728598915426</v>
      </c>
    </row>
    <row r="97" spans="1:11">
      <c r="A97" s="6" t="s">
        <v>11</v>
      </c>
      <c r="B97" s="6">
        <v>1</v>
      </c>
      <c r="C97" s="6">
        <v>0</v>
      </c>
      <c r="D97" s="6">
        <v>26.78</v>
      </c>
      <c r="E97" s="6">
        <v>27.72</v>
      </c>
      <c r="F97" s="6">
        <v>27.25</v>
      </c>
      <c r="G97" s="6">
        <v>0.88200000000000001</v>
      </c>
      <c r="H97" s="6">
        <v>3.2856052000000003E-8</v>
      </c>
      <c r="I97" s="6">
        <v>3.8163195881535016E-8</v>
      </c>
      <c r="J97" s="6">
        <f t="shared" ref="J97:J137" si="4">H97/I97</f>
        <v>0.86093554905597314</v>
      </c>
      <c r="K97" s="22">
        <f t="shared" ref="K97:K137" si="5">J97/$J$139</f>
        <v>188.95432232763866</v>
      </c>
    </row>
    <row r="98" spans="1:11">
      <c r="A98" s="6" t="s">
        <v>12</v>
      </c>
      <c r="B98" s="6">
        <v>1</v>
      </c>
      <c r="C98" s="6">
        <v>0</v>
      </c>
      <c r="D98" s="6">
        <v>27.61</v>
      </c>
      <c r="E98" s="6">
        <v>27.05</v>
      </c>
      <c r="F98" s="6">
        <v>27.33</v>
      </c>
      <c r="G98" s="6">
        <v>0.88200000000000001</v>
      </c>
      <c r="H98" s="6">
        <v>3.1235308999999997E-8</v>
      </c>
      <c r="I98" s="6">
        <v>1.2297785925118793E-7</v>
      </c>
      <c r="J98" s="6">
        <f t="shared" si="4"/>
        <v>0.25399132161018062</v>
      </c>
      <c r="K98" s="22">
        <f t="shared" si="5"/>
        <v>55.744890665250935</v>
      </c>
    </row>
    <row r="99" spans="1:11">
      <c r="A99" s="6" t="s">
        <v>13</v>
      </c>
      <c r="B99" s="6">
        <v>1</v>
      </c>
      <c r="C99" s="6">
        <v>0</v>
      </c>
      <c r="D99" s="6">
        <v>28.69</v>
      </c>
      <c r="E99" s="6">
        <v>28.95</v>
      </c>
      <c r="F99" s="6">
        <v>28.82</v>
      </c>
      <c r="G99" s="6">
        <v>0.88200000000000001</v>
      </c>
      <c r="H99" s="6">
        <v>1.2174821000000001E-8</v>
      </c>
      <c r="I99" s="6">
        <v>4.8418095519464437E-7</v>
      </c>
      <c r="J99" s="6">
        <f t="shared" si="4"/>
        <v>2.5145187701787301E-2</v>
      </c>
      <c r="K99" s="22">
        <f t="shared" si="5"/>
        <v>5.5187544610073846</v>
      </c>
    </row>
    <row r="100" spans="1:11">
      <c r="A100" s="6" t="s">
        <v>14</v>
      </c>
      <c r="B100" s="6">
        <v>1</v>
      </c>
      <c r="C100" s="6">
        <v>0</v>
      </c>
      <c r="D100" s="6">
        <v>27.76</v>
      </c>
      <c r="E100" s="6">
        <v>28.54</v>
      </c>
      <c r="F100" s="6">
        <v>28.15</v>
      </c>
      <c r="G100" s="6">
        <v>0.88200000000000001</v>
      </c>
      <c r="H100" s="6">
        <v>1.8597635000000002E-8</v>
      </c>
      <c r="I100" s="6">
        <v>6.6754664844316762E-7</v>
      </c>
      <c r="J100" s="6">
        <f t="shared" si="4"/>
        <v>2.7859678485949786E-2</v>
      </c>
      <c r="K100" s="22">
        <f t="shared" si="5"/>
        <v>6.1145188793177452</v>
      </c>
    </row>
    <row r="101" spans="1:11">
      <c r="A101" s="6" t="s">
        <v>15</v>
      </c>
      <c r="B101" s="6">
        <v>1</v>
      </c>
      <c r="C101" s="6">
        <v>0</v>
      </c>
      <c r="D101" s="6">
        <v>28.4</v>
      </c>
      <c r="E101" s="6">
        <v>28.74</v>
      </c>
      <c r="F101" s="6">
        <v>28.57</v>
      </c>
      <c r="G101" s="6">
        <v>0.88200000000000001</v>
      </c>
      <c r="H101" s="6">
        <v>1.4259933E-8</v>
      </c>
      <c r="I101" s="6">
        <v>1.3745466199247178E-7</v>
      </c>
      <c r="J101" s="6">
        <f t="shared" si="4"/>
        <v>0.10374281085337796</v>
      </c>
      <c r="K101" s="22">
        <f t="shared" si="5"/>
        <v>22.769012782268067</v>
      </c>
    </row>
    <row r="102" spans="1:11">
      <c r="A102" s="6" t="s">
        <v>16</v>
      </c>
      <c r="B102" s="6">
        <v>1</v>
      </c>
      <c r="C102" s="6">
        <v>0</v>
      </c>
      <c r="D102" s="6">
        <v>29.49</v>
      </c>
      <c r="E102" s="6">
        <v>28.87</v>
      </c>
      <c r="F102" s="6">
        <v>29.18</v>
      </c>
      <c r="G102" s="6">
        <v>0.88200000000000001</v>
      </c>
      <c r="H102" s="6">
        <v>9.6961540000000007E-9</v>
      </c>
      <c r="I102" s="6">
        <v>3.8023932709994032E-7</v>
      </c>
      <c r="J102" s="6">
        <f t="shared" si="4"/>
        <v>2.5500134544082835E-2</v>
      </c>
      <c r="K102" s="22">
        <f t="shared" si="5"/>
        <v>5.5966566223501584</v>
      </c>
    </row>
    <row r="103" spans="1:11">
      <c r="A103" s="6" t="s">
        <v>17</v>
      </c>
      <c r="B103" s="6">
        <v>1</v>
      </c>
      <c r="C103" s="6">
        <v>0</v>
      </c>
      <c r="D103" s="6">
        <v>27.09</v>
      </c>
      <c r="E103" s="6">
        <v>27.01</v>
      </c>
      <c r="F103" s="6">
        <v>27.05</v>
      </c>
      <c r="G103" s="6">
        <v>0.88200000000000001</v>
      </c>
      <c r="H103" s="6">
        <v>3.7285442999999998E-8</v>
      </c>
      <c r="I103" s="6">
        <v>3.6023111715375947E-7</v>
      </c>
      <c r="J103" s="6">
        <f t="shared" si="4"/>
        <v>0.10350422610516805</v>
      </c>
      <c r="K103" s="22">
        <f t="shared" si="5"/>
        <v>22.716649258116757</v>
      </c>
    </row>
    <row r="104" spans="1:11">
      <c r="A104" s="6" t="s">
        <v>18</v>
      </c>
      <c r="B104" s="6">
        <v>1</v>
      </c>
      <c r="C104" s="6">
        <v>0</v>
      </c>
      <c r="D104" s="6">
        <v>28.55</v>
      </c>
      <c r="E104" s="6">
        <v>27.96</v>
      </c>
      <c r="F104" s="6">
        <v>28.254999999999999</v>
      </c>
      <c r="G104" s="6">
        <v>0.88200000000000001</v>
      </c>
      <c r="H104" s="6">
        <v>1.7402941999999998E-8</v>
      </c>
      <c r="I104" s="6">
        <v>2.0649925902017896E-7</v>
      </c>
      <c r="J104" s="6">
        <f t="shared" si="4"/>
        <v>8.4276050590086596E-2</v>
      </c>
      <c r="K104" s="22">
        <f t="shared" si="5"/>
        <v>18.496534432990753</v>
      </c>
    </row>
    <row r="105" spans="1:11">
      <c r="A105" s="6" t="s">
        <v>19</v>
      </c>
      <c r="B105" s="6">
        <v>1</v>
      </c>
      <c r="C105" s="6">
        <v>0</v>
      </c>
      <c r="D105" s="6">
        <v>26.92</v>
      </c>
      <c r="E105" s="6">
        <v>27.3</v>
      </c>
      <c r="F105" s="6">
        <v>27.11</v>
      </c>
      <c r="G105" s="6">
        <v>0.88200000000000001</v>
      </c>
      <c r="H105" s="6">
        <v>3.5897327999999999E-8</v>
      </c>
      <c r="I105" s="6">
        <v>2.5962436557138084E-7</v>
      </c>
      <c r="J105" s="6">
        <f t="shared" si="4"/>
        <v>0.13826640624040515</v>
      </c>
      <c r="K105" s="22">
        <f t="shared" si="5"/>
        <v>30.346098637094585</v>
      </c>
    </row>
    <row r="106" spans="1:11">
      <c r="A106" s="6" t="s">
        <v>20</v>
      </c>
      <c r="B106" s="6">
        <v>1</v>
      </c>
      <c r="C106" s="6">
        <v>0</v>
      </c>
      <c r="D106" s="6">
        <v>27.69</v>
      </c>
      <c r="E106" s="6">
        <v>27.46</v>
      </c>
      <c r="F106" s="6">
        <v>27.574999999999999</v>
      </c>
      <c r="G106" s="6">
        <v>0.88200000000000001</v>
      </c>
      <c r="H106" s="6">
        <v>2.6752477E-8</v>
      </c>
      <c r="I106" s="6">
        <v>1.4694641712604735E-7</v>
      </c>
      <c r="J106" s="6">
        <f t="shared" si="4"/>
        <v>0.18205600056959759</v>
      </c>
      <c r="K106" s="22">
        <f t="shared" si="5"/>
        <v>39.956844912524339</v>
      </c>
    </row>
    <row r="107" spans="1:11">
      <c r="A107" s="6" t="s">
        <v>21</v>
      </c>
      <c r="B107" s="6">
        <v>1</v>
      </c>
      <c r="C107" s="6">
        <v>0</v>
      </c>
      <c r="D107" s="6">
        <v>28.25</v>
      </c>
      <c r="E107" s="6">
        <v>28.12</v>
      </c>
      <c r="F107" s="6">
        <v>28.184999999999999</v>
      </c>
      <c r="G107" s="6">
        <v>0.88200000000000001</v>
      </c>
      <c r="H107" s="6">
        <v>1.8190558999999999E-8</v>
      </c>
      <c r="I107" s="6">
        <v>3.8145030158591376E-7</v>
      </c>
      <c r="J107" s="6">
        <f t="shared" si="4"/>
        <v>4.7687887319451901E-2</v>
      </c>
      <c r="K107" s="22">
        <f t="shared" si="5"/>
        <v>10.466326360392854</v>
      </c>
    </row>
    <row r="108" spans="1:11">
      <c r="A108" s="6" t="s">
        <v>22</v>
      </c>
      <c r="B108" s="6">
        <v>1</v>
      </c>
      <c r="C108" s="6">
        <v>1</v>
      </c>
      <c r="D108" s="6">
        <v>27.54</v>
      </c>
      <c r="E108" s="6">
        <v>27.55</v>
      </c>
      <c r="F108" s="6">
        <v>27.545000000000002</v>
      </c>
      <c r="G108" s="6">
        <v>0.88200000000000001</v>
      </c>
      <c r="H108" s="6">
        <v>2.7264817000000001E-8</v>
      </c>
      <c r="I108" s="6">
        <v>4.935069601471893E-7</v>
      </c>
      <c r="J108" s="6">
        <f t="shared" si="4"/>
        <v>5.5247076944706562E-2</v>
      </c>
      <c r="K108" s="22">
        <f t="shared" si="5"/>
        <v>12.125383829389582</v>
      </c>
    </row>
    <row r="109" spans="1:11">
      <c r="A109" s="6" t="s">
        <v>23</v>
      </c>
      <c r="B109" s="6">
        <v>1</v>
      </c>
      <c r="C109" s="6">
        <v>1</v>
      </c>
      <c r="D109" s="6">
        <v>27.3</v>
      </c>
      <c r="E109" s="6">
        <v>27.64</v>
      </c>
      <c r="F109" s="6">
        <v>27.47</v>
      </c>
      <c r="G109" s="6">
        <v>0.88200000000000001</v>
      </c>
      <c r="H109" s="6">
        <v>2.8589007000000001E-8</v>
      </c>
      <c r="I109" s="6">
        <v>1.0967646733048946E-7</v>
      </c>
      <c r="J109" s="6">
        <f t="shared" si="4"/>
        <v>0.26066673823339326</v>
      </c>
      <c r="K109" s="22">
        <f t="shared" si="5"/>
        <v>57.209981548856433</v>
      </c>
    </row>
    <row r="110" spans="1:11">
      <c r="A110" s="6" t="s">
        <v>24</v>
      </c>
      <c r="B110" s="6">
        <v>1</v>
      </c>
      <c r="C110" s="6">
        <v>1</v>
      </c>
      <c r="D110" s="6">
        <v>29.26</v>
      </c>
      <c r="E110" s="6">
        <v>29</v>
      </c>
      <c r="F110" s="6">
        <v>29.13</v>
      </c>
      <c r="G110" s="6">
        <v>0.88200000000000001</v>
      </c>
      <c r="H110" s="6">
        <v>1.0007613E-8</v>
      </c>
      <c r="I110" s="6">
        <v>3.2641672187189431E-7</v>
      </c>
      <c r="J110" s="6">
        <f t="shared" si="4"/>
        <v>3.0659008345557716E-2</v>
      </c>
      <c r="K110" s="22">
        <f t="shared" si="5"/>
        <v>6.7289034022634358</v>
      </c>
    </row>
    <row r="111" spans="1:11">
      <c r="A111" s="6" t="s">
        <v>25</v>
      </c>
      <c r="B111" s="6">
        <v>1</v>
      </c>
      <c r="C111" s="6">
        <v>1</v>
      </c>
      <c r="D111" s="6">
        <v>28.97</v>
      </c>
      <c r="E111" s="6">
        <v>28.49</v>
      </c>
      <c r="F111" s="6">
        <v>28.73</v>
      </c>
      <c r="G111" s="6">
        <v>0.88200000000000001</v>
      </c>
      <c r="H111" s="6">
        <v>1.2887786999999999E-8</v>
      </c>
      <c r="I111" s="6">
        <v>2.3525378650647783E-7</v>
      </c>
      <c r="J111" s="6">
        <f t="shared" si="4"/>
        <v>5.478248487041941E-2</v>
      </c>
      <c r="K111" s="22">
        <f t="shared" si="5"/>
        <v>12.023417218007372</v>
      </c>
    </row>
    <row r="112" spans="1:11">
      <c r="A112" s="6" t="s">
        <v>26</v>
      </c>
      <c r="B112" s="6">
        <v>1</v>
      </c>
      <c r="C112" s="6">
        <v>1</v>
      </c>
      <c r="D112" s="6">
        <v>27.31</v>
      </c>
      <c r="E112" s="6">
        <v>27.81</v>
      </c>
      <c r="F112" s="6">
        <v>27.56</v>
      </c>
      <c r="G112" s="6">
        <v>0.88200000000000001</v>
      </c>
      <c r="H112" s="6">
        <v>2.7007432E-8</v>
      </c>
      <c r="I112" s="6">
        <v>1.8299665972842566E-7</v>
      </c>
      <c r="J112" s="6">
        <f t="shared" si="4"/>
        <v>0.14758428946233285</v>
      </c>
      <c r="K112" s="22">
        <f t="shared" si="5"/>
        <v>32.391146389691166</v>
      </c>
    </row>
    <row r="113" spans="1:11">
      <c r="A113" s="6" t="s">
        <v>27</v>
      </c>
      <c r="B113" s="6">
        <v>1</v>
      </c>
      <c r="C113" s="6">
        <v>1</v>
      </c>
      <c r="D113" s="6">
        <v>26.89</v>
      </c>
      <c r="E113" s="6">
        <v>26.82</v>
      </c>
      <c r="F113" s="6">
        <v>26.855</v>
      </c>
      <c r="G113" s="6">
        <v>0.88200000000000001</v>
      </c>
      <c r="H113" s="6">
        <v>4.2178403000000002E-8</v>
      </c>
      <c r="I113" s="6">
        <v>8.5817346037365659E-7</v>
      </c>
      <c r="J113" s="6">
        <f t="shared" si="4"/>
        <v>4.914904147890467E-2</v>
      </c>
      <c r="K113" s="22">
        <f t="shared" si="5"/>
        <v>10.787014005732098</v>
      </c>
    </row>
    <row r="114" spans="1:11">
      <c r="A114" s="6" t="s">
        <v>28</v>
      </c>
      <c r="B114" s="6">
        <v>1</v>
      </c>
      <c r="C114" s="6">
        <v>1</v>
      </c>
      <c r="D114" s="6">
        <v>26.92</v>
      </c>
      <c r="E114" s="6">
        <v>26.2</v>
      </c>
      <c r="F114" s="6">
        <v>26.56</v>
      </c>
      <c r="G114" s="6">
        <v>0.88200000000000001</v>
      </c>
      <c r="H114" s="6">
        <v>5.0827988E-8</v>
      </c>
      <c r="I114" s="6">
        <v>6.0681138952923749E-7</v>
      </c>
      <c r="J114" s="6">
        <f t="shared" si="4"/>
        <v>8.3762415928666414E-2</v>
      </c>
      <c r="K114" s="22">
        <f t="shared" si="5"/>
        <v>18.383804171731292</v>
      </c>
    </row>
    <row r="115" spans="1:11">
      <c r="A115" s="6" t="s">
        <v>29</v>
      </c>
      <c r="B115" s="6">
        <v>1</v>
      </c>
      <c r="C115" s="6">
        <v>1</v>
      </c>
      <c r="D115" s="6">
        <v>28.97</v>
      </c>
      <c r="E115" s="6">
        <v>29.28</v>
      </c>
      <c r="F115" s="6">
        <v>29.125</v>
      </c>
      <c r="G115" s="6">
        <v>0.88200000000000001</v>
      </c>
      <c r="H115" s="6">
        <v>1.0039304000000001E-8</v>
      </c>
      <c r="I115" s="6">
        <v>4.3427638800000002E-7</v>
      </c>
      <c r="J115" s="6">
        <f t="shared" si="4"/>
        <v>2.3117314865389368E-2</v>
      </c>
      <c r="K115" s="22">
        <f t="shared" si="5"/>
        <v>5.0736859097222684</v>
      </c>
    </row>
    <row r="116" spans="1:11">
      <c r="A116" s="6" t="s">
        <v>30</v>
      </c>
      <c r="B116" s="6">
        <v>1</v>
      </c>
      <c r="C116" s="6">
        <v>1</v>
      </c>
      <c r="D116" s="6">
        <v>26.52</v>
      </c>
      <c r="E116" s="6">
        <v>26.11</v>
      </c>
      <c r="F116" s="6">
        <v>26.315000000000001</v>
      </c>
      <c r="G116" s="6">
        <v>0.88200000000000001</v>
      </c>
      <c r="H116" s="6">
        <v>5.9345081000000002E-8</v>
      </c>
      <c r="I116" s="6">
        <v>1.0731540209999999E-6</v>
      </c>
      <c r="J116" s="6">
        <f t="shared" si="4"/>
        <v>5.5299686567544443E-2</v>
      </c>
      <c r="K116" s="22">
        <f t="shared" si="5"/>
        <v>12.136930356469508</v>
      </c>
    </row>
    <row r="117" spans="1:11">
      <c r="A117" s="6" t="s">
        <v>31</v>
      </c>
      <c r="B117" s="6">
        <v>0</v>
      </c>
      <c r="C117" s="6">
        <v>0</v>
      </c>
      <c r="D117" s="6">
        <v>30.93</v>
      </c>
      <c r="E117" s="6">
        <v>31</v>
      </c>
      <c r="F117" s="6">
        <v>30.965</v>
      </c>
      <c r="G117" s="6">
        <v>0.88200000000000001</v>
      </c>
      <c r="H117" s="6">
        <v>3.1361980000000002E-9</v>
      </c>
      <c r="I117" s="6">
        <v>5.518646823313746E-8</v>
      </c>
      <c r="J117" s="6">
        <f t="shared" si="4"/>
        <v>5.6829112288016063E-2</v>
      </c>
      <c r="K117" s="22">
        <f t="shared" si="5"/>
        <v>12.472601941734</v>
      </c>
    </row>
    <row r="118" spans="1:11">
      <c r="A118" s="6" t="s">
        <v>32</v>
      </c>
      <c r="B118" s="6">
        <v>0</v>
      </c>
      <c r="C118" s="6">
        <v>0</v>
      </c>
      <c r="D118" s="6">
        <v>26.7</v>
      </c>
      <c r="E118" s="6">
        <v>28.18</v>
      </c>
      <c r="F118" s="6">
        <v>27.44</v>
      </c>
      <c r="G118" s="6">
        <v>0.88200000000000001</v>
      </c>
      <c r="H118" s="6">
        <v>2.9136518E-8</v>
      </c>
      <c r="I118" s="6">
        <v>1.812593310786467E-7</v>
      </c>
      <c r="J118" s="6">
        <f t="shared" si="4"/>
        <v>0.16074492731829593</v>
      </c>
      <c r="K118" s="22">
        <f t="shared" si="5"/>
        <v>35.279584914734926</v>
      </c>
    </row>
    <row r="119" spans="1:11">
      <c r="A119" s="6" t="s">
        <v>59</v>
      </c>
      <c r="B119" s="6">
        <v>0</v>
      </c>
      <c r="C119" s="6">
        <v>0</v>
      </c>
      <c r="D119" s="6">
        <v>29.45</v>
      </c>
      <c r="E119" s="6">
        <v>30.57</v>
      </c>
      <c r="F119" s="6">
        <v>30.01</v>
      </c>
      <c r="G119" s="6">
        <v>0.88200000000000001</v>
      </c>
      <c r="H119" s="6">
        <v>5.7367409999999997E-9</v>
      </c>
      <c r="I119" s="6">
        <v>9.2372615440171811E-8</v>
      </c>
      <c r="J119" s="6">
        <f t="shared" si="4"/>
        <v>6.2104347404946983E-2</v>
      </c>
      <c r="K119" s="22">
        <f t="shared" si="5"/>
        <v>13.630387187948568</v>
      </c>
    </row>
    <row r="120" spans="1:11">
      <c r="A120" s="6" t="s">
        <v>33</v>
      </c>
      <c r="B120" s="6">
        <v>0</v>
      </c>
      <c r="C120" s="6">
        <v>0</v>
      </c>
      <c r="D120" s="6">
        <v>29.29</v>
      </c>
      <c r="E120" s="6">
        <v>29.5</v>
      </c>
      <c r="F120" s="6">
        <v>29.395</v>
      </c>
      <c r="G120" s="6">
        <v>0.88200000000000001</v>
      </c>
      <c r="H120" s="6">
        <v>8.4636229999999995E-9</v>
      </c>
      <c r="I120" s="6">
        <v>3.2745628378411673E-7</v>
      </c>
      <c r="J120" s="6">
        <f t="shared" si="4"/>
        <v>2.5846573784425658E-2</v>
      </c>
      <c r="K120" s="22">
        <f t="shared" si="5"/>
        <v>5.672691572885606</v>
      </c>
    </row>
    <row r="121" spans="1:11">
      <c r="A121" s="6" t="s">
        <v>60</v>
      </c>
      <c r="B121" s="6">
        <v>0</v>
      </c>
      <c r="C121" s="6">
        <v>0</v>
      </c>
      <c r="D121" s="6">
        <v>31.68</v>
      </c>
      <c r="E121" s="6">
        <v>30.85</v>
      </c>
      <c r="F121" s="6">
        <v>31.265000000000001</v>
      </c>
      <c r="G121" s="6">
        <v>0.88200000000000001</v>
      </c>
      <c r="H121" s="6">
        <v>2.5942849999999998E-9</v>
      </c>
      <c r="I121" s="6">
        <v>1.6027199973781096E-9</v>
      </c>
      <c r="J121" s="6">
        <f t="shared" si="4"/>
        <v>1.6186763778102176</v>
      </c>
      <c r="K121" s="22">
        <f t="shared" si="5"/>
        <v>355.25992436049529</v>
      </c>
    </row>
    <row r="122" spans="1:11">
      <c r="A122" s="6" t="s">
        <v>34</v>
      </c>
      <c r="B122" s="6">
        <v>0</v>
      </c>
      <c r="C122" s="6">
        <v>0</v>
      </c>
      <c r="D122" s="6">
        <v>28.95</v>
      </c>
      <c r="E122" s="6">
        <v>30.07</v>
      </c>
      <c r="F122" s="6">
        <v>29.51</v>
      </c>
      <c r="G122" s="6">
        <v>0.88200000000000001</v>
      </c>
      <c r="H122" s="6">
        <v>7.8700060000000006E-9</v>
      </c>
      <c r="I122" s="6">
        <v>3.5567841125336664E-7</v>
      </c>
      <c r="J122" s="6">
        <f t="shared" si="4"/>
        <v>2.2126746383810798E-2</v>
      </c>
      <c r="K122" s="22">
        <f t="shared" si="5"/>
        <v>4.8562803253425395</v>
      </c>
    </row>
    <row r="123" spans="1:11">
      <c r="A123" s="6" t="s">
        <v>35</v>
      </c>
      <c r="B123" s="6">
        <v>0</v>
      </c>
      <c r="C123" s="6">
        <v>0</v>
      </c>
      <c r="D123" s="6">
        <v>29.5</v>
      </c>
      <c r="E123" s="6">
        <v>30.2</v>
      </c>
      <c r="F123" s="6">
        <v>29.85</v>
      </c>
      <c r="G123" s="6">
        <v>0.88200000000000001</v>
      </c>
      <c r="H123" s="6">
        <v>6.3475239999999996E-9</v>
      </c>
      <c r="I123" s="6">
        <v>3.1419642592430972E-7</v>
      </c>
      <c r="J123" s="6">
        <f t="shared" si="4"/>
        <v>2.0202406762988213E-2</v>
      </c>
      <c r="K123" s="22">
        <f t="shared" si="5"/>
        <v>4.4339347857960982</v>
      </c>
    </row>
    <row r="124" spans="1:11">
      <c r="A124" s="6" t="s">
        <v>36</v>
      </c>
      <c r="B124" s="6">
        <v>0</v>
      </c>
      <c r="C124" s="6">
        <v>0</v>
      </c>
      <c r="D124" s="6">
        <v>30.7</v>
      </c>
      <c r="E124" s="6">
        <v>30.1</v>
      </c>
      <c r="F124" s="6">
        <v>30.4</v>
      </c>
      <c r="G124" s="6">
        <v>0.88200000000000001</v>
      </c>
      <c r="H124" s="6">
        <v>4.482947E-9</v>
      </c>
      <c r="I124" s="6">
        <v>6.0517303354931593E-8</v>
      </c>
      <c r="J124" s="6">
        <f t="shared" si="4"/>
        <v>7.4077111032322326E-2</v>
      </c>
      <c r="K124" s="22">
        <f t="shared" si="5"/>
        <v>16.25811633687308</v>
      </c>
    </row>
    <row r="125" spans="1:11">
      <c r="A125" s="6" t="s">
        <v>37</v>
      </c>
      <c r="B125" s="6">
        <v>0</v>
      </c>
      <c r="C125" s="6">
        <v>0</v>
      </c>
      <c r="D125" s="6">
        <v>29.9</v>
      </c>
      <c r="E125" s="6">
        <v>29.83</v>
      </c>
      <c r="F125" s="6">
        <v>29.864999999999998</v>
      </c>
      <c r="G125" s="6">
        <v>0.88200000000000001</v>
      </c>
      <c r="H125" s="6">
        <v>6.2876020000000003E-9</v>
      </c>
      <c r="I125" s="6">
        <v>8.8350746276641953E-8</v>
      </c>
      <c r="J125" s="6">
        <f t="shared" si="4"/>
        <v>7.1166371139779583E-2</v>
      </c>
      <c r="K125" s="22">
        <f t="shared" si="5"/>
        <v>15.619280033190979</v>
      </c>
    </row>
    <row r="126" spans="1:11">
      <c r="A126" s="6" t="s">
        <v>38</v>
      </c>
      <c r="B126" s="6">
        <v>0</v>
      </c>
      <c r="C126" s="6">
        <v>0</v>
      </c>
      <c r="D126" s="6">
        <v>29</v>
      </c>
      <c r="E126" s="6">
        <v>29.45</v>
      </c>
      <c r="F126" s="6">
        <v>29.225000000000001</v>
      </c>
      <c r="G126" s="6">
        <v>0.88200000000000001</v>
      </c>
      <c r="H126" s="6">
        <v>9.4241379999999999E-9</v>
      </c>
      <c r="I126" s="6">
        <v>1.7953849623177035E-7</v>
      </c>
      <c r="J126" s="6">
        <f t="shared" si="4"/>
        <v>5.2490904167060447E-2</v>
      </c>
      <c r="K126" s="22">
        <f t="shared" si="5"/>
        <v>11.520471231705516</v>
      </c>
    </row>
    <row r="127" spans="1:11">
      <c r="A127" s="6" t="s">
        <v>39</v>
      </c>
      <c r="B127" s="6">
        <v>0</v>
      </c>
      <c r="C127" s="6">
        <v>1</v>
      </c>
      <c r="D127" s="6">
        <v>28.12</v>
      </c>
      <c r="E127" s="6">
        <v>28.5</v>
      </c>
      <c r="F127" s="6">
        <v>28.31</v>
      </c>
      <c r="G127" s="6">
        <v>0.88200000000000001</v>
      </c>
      <c r="H127" s="6">
        <v>1.6808097999999999E-8</v>
      </c>
      <c r="I127" s="6">
        <v>1.8890891830356807E-7</v>
      </c>
      <c r="J127" s="6">
        <f t="shared" si="4"/>
        <v>8.8974613538309225E-2</v>
      </c>
      <c r="K127" s="22">
        <f t="shared" si="5"/>
        <v>19.527754224958521</v>
      </c>
    </row>
    <row r="128" spans="1:11">
      <c r="A128" s="6" t="s">
        <v>40</v>
      </c>
      <c r="B128" s="6">
        <v>0</v>
      </c>
      <c r="C128" s="6">
        <v>1</v>
      </c>
      <c r="D128" s="6">
        <v>26.98</v>
      </c>
      <c r="E128" s="6">
        <v>27.29</v>
      </c>
      <c r="F128" s="6">
        <v>27.135000000000002</v>
      </c>
      <c r="G128" s="6">
        <v>0.88200000000000001</v>
      </c>
      <c r="H128" s="6">
        <v>3.5334311999999997E-8</v>
      </c>
      <c r="I128" s="6">
        <v>3.7305378741347172E-7</v>
      </c>
      <c r="J128" s="6">
        <f t="shared" si="4"/>
        <v>9.4716400669690684E-2</v>
      </c>
      <c r="K128" s="22">
        <f t="shared" si="5"/>
        <v>20.787936241544301</v>
      </c>
    </row>
    <row r="129" spans="1:12">
      <c r="A129" s="6" t="s">
        <v>41</v>
      </c>
      <c r="B129" s="6">
        <v>0</v>
      </c>
      <c r="C129" s="6">
        <v>1</v>
      </c>
      <c r="D129" s="6">
        <v>27.88</v>
      </c>
      <c r="E129" s="6">
        <v>27.91</v>
      </c>
      <c r="F129" s="6">
        <v>27.895</v>
      </c>
      <c r="G129" s="6">
        <v>0.88200000000000001</v>
      </c>
      <c r="H129" s="6">
        <v>2.1851725000000001E-8</v>
      </c>
      <c r="I129" s="6">
        <v>3.3589285655451749E-7</v>
      </c>
      <c r="J129" s="6">
        <f t="shared" si="4"/>
        <v>6.5055640730642725E-2</v>
      </c>
      <c r="K129" s="22">
        <f t="shared" si="5"/>
        <v>14.278123979579954</v>
      </c>
    </row>
    <row r="130" spans="1:12">
      <c r="A130" s="6" t="s">
        <v>42</v>
      </c>
      <c r="B130" s="6">
        <v>0</v>
      </c>
      <c r="C130" s="6">
        <v>1</v>
      </c>
      <c r="D130" s="6">
        <v>28.71</v>
      </c>
      <c r="E130" s="6">
        <v>29.37</v>
      </c>
      <c r="F130" s="6">
        <v>29.04</v>
      </c>
      <c r="G130" s="6">
        <v>0.88200000000000001</v>
      </c>
      <c r="H130" s="6">
        <v>1.0593666E-8</v>
      </c>
      <c r="I130" s="6">
        <v>1.7336736752653355E-7</v>
      </c>
      <c r="J130" s="6">
        <f t="shared" si="4"/>
        <v>6.1105305751260594E-2</v>
      </c>
      <c r="K130" s="22">
        <f t="shared" si="5"/>
        <v>13.411121949271426</v>
      </c>
    </row>
    <row r="131" spans="1:12">
      <c r="A131" s="6" t="s">
        <v>43</v>
      </c>
      <c r="B131" s="6">
        <v>0</v>
      </c>
      <c r="C131" s="6">
        <v>1</v>
      </c>
      <c r="D131" s="6">
        <v>28.98</v>
      </c>
      <c r="E131" s="6">
        <v>28.34</v>
      </c>
      <c r="F131" s="6">
        <v>28.66</v>
      </c>
      <c r="G131" s="6">
        <v>0.88200000000000001</v>
      </c>
      <c r="H131" s="6">
        <v>1.3471058000000001E-8</v>
      </c>
      <c r="I131" s="6">
        <v>3.6368384886499785E-7</v>
      </c>
      <c r="J131" s="6">
        <f t="shared" si="4"/>
        <v>3.7040572579841335E-2</v>
      </c>
      <c r="K131" s="22">
        <f t="shared" si="5"/>
        <v>8.1295008646420754</v>
      </c>
    </row>
    <row r="132" spans="1:12">
      <c r="A132" s="6" t="s">
        <v>44</v>
      </c>
      <c r="B132" s="6">
        <v>0</v>
      </c>
      <c r="C132" s="6">
        <v>1</v>
      </c>
      <c r="D132" s="6">
        <v>27.62</v>
      </c>
      <c r="E132" s="6">
        <v>28.26</v>
      </c>
      <c r="F132" s="6">
        <v>27.94</v>
      </c>
      <c r="G132" s="6">
        <v>0.88200000000000001</v>
      </c>
      <c r="H132" s="6">
        <v>2.1238696000000001E-8</v>
      </c>
      <c r="I132" s="6">
        <v>3.4236262454134801E-7</v>
      </c>
      <c r="J132" s="6">
        <f t="shared" si="4"/>
        <v>6.2035673515626263E-2</v>
      </c>
      <c r="K132" s="22">
        <f t="shared" si="5"/>
        <v>13.61531494678902</v>
      </c>
    </row>
    <row r="133" spans="1:12">
      <c r="A133" s="6" t="s">
        <v>45</v>
      </c>
      <c r="B133" s="6">
        <v>0</v>
      </c>
      <c r="C133" s="6">
        <v>1</v>
      </c>
      <c r="D133" s="6">
        <v>29.63</v>
      </c>
      <c r="E133" s="6">
        <v>29.75</v>
      </c>
      <c r="F133" s="6">
        <v>29.69</v>
      </c>
      <c r="G133" s="6">
        <v>0.88200000000000001</v>
      </c>
      <c r="H133" s="6">
        <v>7.0233370000000001E-9</v>
      </c>
      <c r="I133" s="6">
        <v>4.4718214635369869E-7</v>
      </c>
      <c r="J133" s="6">
        <f t="shared" si="4"/>
        <v>1.5705763428320977E-2</v>
      </c>
      <c r="K133" s="22">
        <f t="shared" si="5"/>
        <v>3.4470314165685125</v>
      </c>
    </row>
    <row r="134" spans="1:12">
      <c r="A134" s="6" t="s">
        <v>46</v>
      </c>
      <c r="B134" s="6">
        <v>0</v>
      </c>
      <c r="C134" s="6">
        <v>1</v>
      </c>
      <c r="D134" s="6">
        <v>31.21</v>
      </c>
      <c r="E134" s="6">
        <v>31.36</v>
      </c>
      <c r="F134" s="6">
        <v>31.285</v>
      </c>
      <c r="G134" s="6">
        <v>0.88200000000000001</v>
      </c>
      <c r="H134" s="6">
        <v>2.561682E-9</v>
      </c>
      <c r="I134" s="6">
        <v>5.6222662295646537E-7</v>
      </c>
      <c r="J134" s="6">
        <f t="shared" si="4"/>
        <v>4.5563157193257951E-3</v>
      </c>
      <c r="K134" s="22">
        <f t="shared" si="5"/>
        <v>1</v>
      </c>
    </row>
    <row r="135" spans="1:12">
      <c r="A135" s="6" t="s">
        <v>47</v>
      </c>
      <c r="B135" s="6">
        <v>0</v>
      </c>
      <c r="C135" s="6">
        <v>1</v>
      </c>
      <c r="D135" s="6">
        <v>28.66</v>
      </c>
      <c r="E135" s="6">
        <v>28.76</v>
      </c>
      <c r="F135" s="6">
        <v>28.71</v>
      </c>
      <c r="G135" s="6">
        <v>0.88200000000000001</v>
      </c>
      <c r="H135" s="6">
        <v>1.3051810000000001E-8</v>
      </c>
      <c r="I135" s="6">
        <v>2.6128068622786374E-7</v>
      </c>
      <c r="J135" s="6">
        <f t="shared" si="4"/>
        <v>4.9953213872905536E-2</v>
      </c>
      <c r="K135" s="22">
        <f t="shared" si="5"/>
        <v>10.963510202119441</v>
      </c>
    </row>
    <row r="136" spans="1:12">
      <c r="A136" s="6" t="s">
        <v>48</v>
      </c>
      <c r="B136" s="6">
        <v>0</v>
      </c>
      <c r="C136" s="6">
        <v>1</v>
      </c>
      <c r="D136" s="6">
        <v>27.09</v>
      </c>
      <c r="E136" s="6">
        <v>27.07</v>
      </c>
      <c r="F136" s="6">
        <v>27.08</v>
      </c>
      <c r="G136" s="6">
        <v>0.88200000000000001</v>
      </c>
      <c r="H136" s="6">
        <v>3.6584803E-8</v>
      </c>
      <c r="I136" s="6">
        <v>2.1047672465912487E-7</v>
      </c>
      <c r="J136" s="6">
        <f t="shared" si="4"/>
        <v>0.17381875862640153</v>
      </c>
      <c r="K136" s="22">
        <f t="shared" si="5"/>
        <v>38.14897152300977</v>
      </c>
    </row>
    <row r="137" spans="1:12">
      <c r="A137" s="6" t="s">
        <v>49</v>
      </c>
      <c r="B137" s="6">
        <v>0</v>
      </c>
      <c r="C137" s="6">
        <v>1</v>
      </c>
      <c r="D137" s="6">
        <v>27.94</v>
      </c>
      <c r="E137" s="6">
        <v>28.18</v>
      </c>
      <c r="F137" s="6">
        <v>28.06</v>
      </c>
      <c r="G137" s="6">
        <v>0.88200000000000001</v>
      </c>
      <c r="H137" s="6">
        <v>1.9686726000000002E-8</v>
      </c>
      <c r="I137" s="6">
        <v>8.9155109549244104E-7</v>
      </c>
      <c r="J137" s="6">
        <f t="shared" si="4"/>
        <v>2.2081433245422909E-2</v>
      </c>
      <c r="K137" s="22">
        <f t="shared" si="5"/>
        <v>4.8463351983629286</v>
      </c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2"/>
    </row>
    <row r="139" spans="1:12">
      <c r="A139" s="6"/>
      <c r="B139" s="6"/>
      <c r="C139" s="6"/>
      <c r="D139" s="6"/>
      <c r="E139" s="6"/>
      <c r="F139" s="6"/>
      <c r="G139" s="6"/>
      <c r="H139" s="6"/>
      <c r="I139" s="6" t="s">
        <v>123</v>
      </c>
      <c r="J139" s="6">
        <f>MIN(J96:J137)</f>
        <v>4.5563157193257951E-3</v>
      </c>
      <c r="K139" s="22"/>
    </row>
    <row r="141" spans="1:12">
      <c r="A141" s="2" t="s">
        <v>80</v>
      </c>
    </row>
    <row r="142" spans="1:12">
      <c r="I142" t="s">
        <v>128</v>
      </c>
    </row>
    <row r="143" spans="1:12">
      <c r="A143" t="s">
        <v>125</v>
      </c>
      <c r="J143" t="s">
        <v>75</v>
      </c>
      <c r="K143" s="19" t="s">
        <v>76</v>
      </c>
      <c r="L143" t="s">
        <v>77</v>
      </c>
    </row>
    <row r="144" spans="1:12">
      <c r="I144" t="s">
        <v>78</v>
      </c>
      <c r="J144">
        <v>12.600481195858322</v>
      </c>
      <c r="K144" s="19">
        <v>23.863090084403876</v>
      </c>
      <c r="L144">
        <v>13.304816481134591</v>
      </c>
    </row>
    <row r="145" spans="1:12">
      <c r="B145" t="s">
        <v>75</v>
      </c>
      <c r="D145" t="s">
        <v>76</v>
      </c>
      <c r="G145" t="s">
        <v>77</v>
      </c>
      <c r="I145" t="s">
        <v>79</v>
      </c>
      <c r="J145">
        <v>11.594050494962278</v>
      </c>
      <c r="K145" s="19">
        <v>14.634308592211797</v>
      </c>
      <c r="L145">
        <v>13.468690958804178</v>
      </c>
    </row>
    <row r="146" spans="1:12">
      <c r="B146" s="4">
        <v>12.669996279393246</v>
      </c>
      <c r="D146">
        <v>10.109513619029107</v>
      </c>
      <c r="G146">
        <v>12.472601941734</v>
      </c>
    </row>
    <row r="147" spans="1:12">
      <c r="B147" s="4">
        <v>43.692660857523364</v>
      </c>
      <c r="D147">
        <v>20.459176829893558</v>
      </c>
      <c r="G147">
        <v>35.279584914734926</v>
      </c>
      <c r="I147" t="s">
        <v>127</v>
      </c>
    </row>
    <row r="148" spans="1:12">
      <c r="B148" s="4">
        <v>3.8688038697764542</v>
      </c>
      <c r="D148">
        <v>18.906195674951583</v>
      </c>
      <c r="G148">
        <v>13.630387187948568</v>
      </c>
      <c r="J148" t="s">
        <v>75</v>
      </c>
      <c r="K148" s="19" t="s">
        <v>76</v>
      </c>
      <c r="L148" t="s">
        <v>77</v>
      </c>
    </row>
    <row r="149" spans="1:12">
      <c r="B149" s="4">
        <v>6.1401282197956135</v>
      </c>
      <c r="D149">
        <v>6.3354608526434664</v>
      </c>
      <c r="G149">
        <v>5.672691572885606</v>
      </c>
      <c r="I149" t="s">
        <v>78</v>
      </c>
      <c r="J149">
        <v>4.8843002431252636</v>
      </c>
      <c r="K149" s="19">
        <v>7.5099581157126361</v>
      </c>
      <c r="L149">
        <v>3.1386286602491182</v>
      </c>
    </row>
    <row r="150" spans="1:12">
      <c r="B150" s="4">
        <v>5.4035846960374707</v>
      </c>
      <c r="E150">
        <v>1942.8109408253829</v>
      </c>
      <c r="H150">
        <v>355.25992436049529</v>
      </c>
      <c r="I150" t="s">
        <v>79</v>
      </c>
      <c r="J150">
        <v>2.2095348650457431</v>
      </c>
      <c r="K150" s="19">
        <v>2.5963274260211562</v>
      </c>
      <c r="L150">
        <v>3.1117222022706286</v>
      </c>
    </row>
    <row r="151" spans="1:12">
      <c r="B151" s="4">
        <v>6.1028921816420914</v>
      </c>
      <c r="D151">
        <v>6.5479023968601471</v>
      </c>
      <c r="G151">
        <v>4.8562803253425395</v>
      </c>
    </row>
    <row r="152" spans="1:12">
      <c r="B152" s="4">
        <v>20.256319864650891</v>
      </c>
      <c r="D152">
        <v>7.187275371688596</v>
      </c>
      <c r="G152">
        <v>4.4339347857960982</v>
      </c>
    </row>
    <row r="153" spans="1:12">
      <c r="B153" s="4">
        <v>2.669463598047447</v>
      </c>
      <c r="D153">
        <v>50.535359471299792</v>
      </c>
      <c r="G153">
        <v>16.25811633687308</v>
      </c>
    </row>
    <row r="154" spans="1:12">
      <c r="A154" t="s">
        <v>126</v>
      </c>
      <c r="B154">
        <f>AVERAGE(B146:B153)</f>
        <v>12.600481195858322</v>
      </c>
      <c r="D154">
        <v>13.814278084210533</v>
      </c>
      <c r="G154">
        <v>15.619280033190979</v>
      </c>
    </row>
    <row r="155" spans="1:12">
      <c r="A155" t="s">
        <v>127</v>
      </c>
      <c r="B155">
        <f>STDEV(B146:B153)/SQRT(8)</f>
        <v>4.8843002431252636</v>
      </c>
      <c r="D155">
        <v>80.009181924949559</v>
      </c>
      <c r="G155">
        <v>11.520471231705516</v>
      </c>
    </row>
    <row r="156" spans="1:12">
      <c r="D156">
        <v>24.726556618512394</v>
      </c>
      <c r="F156" t="s">
        <v>126</v>
      </c>
      <c r="G156">
        <f>AVERAGE(G146:G155)</f>
        <v>13.304816481134591</v>
      </c>
    </row>
    <row r="157" spans="1:12">
      <c r="C157" t="s">
        <v>126</v>
      </c>
      <c r="D157">
        <f>AVERAGE(D146:D156)</f>
        <v>23.863090084403876</v>
      </c>
      <c r="F157" t="s">
        <v>127</v>
      </c>
      <c r="G157">
        <f>STDEV(G146:G155)/SQRT(9)</f>
        <v>3.1386286602491182</v>
      </c>
    </row>
    <row r="158" spans="1:12">
      <c r="C158" t="s">
        <v>127</v>
      </c>
      <c r="D158">
        <f>STDEV(D146:D156)/SQRT(10)</f>
        <v>7.5099581157126361</v>
      </c>
    </row>
    <row r="160" spans="1:12">
      <c r="A160" t="s">
        <v>79</v>
      </c>
    </row>
    <row r="161" spans="1:7">
      <c r="B161" t="s">
        <v>75</v>
      </c>
      <c r="D161" t="s">
        <v>76</v>
      </c>
      <c r="G161" t="s">
        <v>77</v>
      </c>
    </row>
    <row r="162" spans="1:7">
      <c r="B162">
        <v>5.84407266735787</v>
      </c>
      <c r="D162">
        <v>31.098005248056722</v>
      </c>
      <c r="G162">
        <v>19.527754224958521</v>
      </c>
    </row>
    <row r="163" spans="1:7">
      <c r="B163">
        <v>25.232354710591316</v>
      </c>
      <c r="D163">
        <v>17.542567558248322</v>
      </c>
      <c r="G163">
        <v>20.787936241544301</v>
      </c>
    </row>
    <row r="164" spans="1:7">
      <c r="B164">
        <v>16.020125482625239</v>
      </c>
      <c r="D164">
        <v>13.422009611834422</v>
      </c>
      <c r="G164">
        <v>14.278123979579954</v>
      </c>
    </row>
    <row r="165" spans="1:7">
      <c r="B165">
        <v>13.874844673246983</v>
      </c>
      <c r="D165">
        <v>17.549922764203728</v>
      </c>
      <c r="G165">
        <v>13.411121949271426</v>
      </c>
    </row>
    <row r="166" spans="1:7">
      <c r="B166">
        <v>18.268081922051646</v>
      </c>
      <c r="D166">
        <v>11.070884468970274</v>
      </c>
      <c r="G166">
        <v>8.1295008646420754</v>
      </c>
    </row>
    <row r="167" spans="1:7">
      <c r="B167">
        <v>15.263882832255264</v>
      </c>
      <c r="D167">
        <v>23.178849003367489</v>
      </c>
      <c r="G167">
        <v>13.61531494678902</v>
      </c>
    </row>
    <row r="168" spans="1:7">
      <c r="B168">
        <v>12.721588140817113</v>
      </c>
      <c r="D168">
        <v>9.0967571785946912</v>
      </c>
      <c r="G168">
        <v>3.4470314165685125</v>
      </c>
    </row>
    <row r="169" spans="1:7">
      <c r="B169">
        <v>1.1902130744624808</v>
      </c>
      <c r="D169">
        <v>1</v>
      </c>
      <c r="G169">
        <v>1</v>
      </c>
    </row>
    <row r="170" spans="1:7">
      <c r="B170">
        <v>9.5915680035209157</v>
      </c>
      <c r="D170">
        <v>12.481654381586704</v>
      </c>
      <c r="G170">
        <v>10.963510202119441</v>
      </c>
    </row>
    <row r="171" spans="1:7">
      <c r="B171">
        <v>8.527823937656235</v>
      </c>
      <c r="D171">
        <v>20.451396630902192</v>
      </c>
      <c r="G171">
        <v>38.14897152300977</v>
      </c>
    </row>
    <row r="172" spans="1:7">
      <c r="B172">
        <v>1</v>
      </c>
      <c r="D172">
        <v>4.0853476685652259</v>
      </c>
      <c r="G172">
        <v>4.8463351983629286</v>
      </c>
    </row>
    <row r="173" spans="1:7">
      <c r="A173" t="s">
        <v>126</v>
      </c>
      <c r="B173">
        <f>AVERAGE(B162:B172)</f>
        <v>11.594050494962278</v>
      </c>
      <c r="C173" t="s">
        <v>126</v>
      </c>
      <c r="D173">
        <f>AVERAGE(D162:D172)</f>
        <v>14.634308592211797</v>
      </c>
      <c r="F173" t="s">
        <v>126</v>
      </c>
      <c r="G173">
        <f>AVERAGE(G162:G172)</f>
        <v>13.468690958804178</v>
      </c>
    </row>
    <row r="174" spans="1:7">
      <c r="A174" t="s">
        <v>127</v>
      </c>
      <c r="B174">
        <f>STDEV(B162:B172)/SQRT(11)</f>
        <v>2.2095348650457431</v>
      </c>
      <c r="C174" t="s">
        <v>127</v>
      </c>
      <c r="D174">
        <f>STDEV(D162:D172)/SQRT(11)</f>
        <v>2.5963274260211562</v>
      </c>
      <c r="F174" t="s">
        <v>127</v>
      </c>
      <c r="G174">
        <f>STDEV(G162:G172)/SQRT(11)</f>
        <v>3.1117222022706286</v>
      </c>
    </row>
    <row r="176" spans="1:7">
      <c r="A176" s="2" t="s">
        <v>81</v>
      </c>
    </row>
    <row r="178" spans="1:11">
      <c r="A178" t="s">
        <v>78</v>
      </c>
    </row>
    <row r="179" spans="1:11">
      <c r="H179" t="s">
        <v>128</v>
      </c>
    </row>
    <row r="180" spans="1:11">
      <c r="B180" t="s">
        <v>75</v>
      </c>
      <c r="D180" t="s">
        <v>76</v>
      </c>
      <c r="F180" t="s">
        <v>77</v>
      </c>
      <c r="I180" t="s">
        <v>75</v>
      </c>
      <c r="J180" t="s">
        <v>76</v>
      </c>
      <c r="K180" s="19" t="s">
        <v>77</v>
      </c>
    </row>
    <row r="181" spans="1:11">
      <c r="B181">
        <v>37.3284329078718</v>
      </c>
      <c r="D181">
        <v>49.702360749279926</v>
      </c>
      <c r="F181">
        <v>21.654728598915426</v>
      </c>
      <c r="H181" t="s">
        <v>78</v>
      </c>
      <c r="I181">
        <v>33.917915279088625</v>
      </c>
      <c r="J181">
        <v>45.298723653433058</v>
      </c>
      <c r="K181" s="19">
        <v>35.694611494822311</v>
      </c>
    </row>
    <row r="182" spans="1:11">
      <c r="B182">
        <v>100.9874342767624</v>
      </c>
      <c r="D182">
        <v>196.00236218613938</v>
      </c>
      <c r="F182">
        <v>188.95432232763866</v>
      </c>
      <c r="H182" t="s">
        <v>79</v>
      </c>
      <c r="I182">
        <v>33.527534713651491</v>
      </c>
      <c r="J182">
        <v>26.276831927406967</v>
      </c>
      <c r="K182" s="19">
        <v>18.540029647984795</v>
      </c>
    </row>
    <row r="183" spans="1:11">
      <c r="B183">
        <v>59.157187682872909</v>
      </c>
      <c r="D183">
        <v>66.720861078631856</v>
      </c>
      <c r="F183">
        <v>55.744890665250935</v>
      </c>
    </row>
    <row r="184" spans="1:11">
      <c r="B184">
        <v>14.850484230277011</v>
      </c>
      <c r="D184">
        <v>8.7318461683422441</v>
      </c>
      <c r="F184">
        <v>5.5187544610073846</v>
      </c>
      <c r="H184" t="s">
        <v>127</v>
      </c>
    </row>
    <row r="185" spans="1:11">
      <c r="B185">
        <v>4.829109139264987</v>
      </c>
      <c r="D185">
        <v>5.6561403759228126</v>
      </c>
      <c r="F185">
        <v>6.1145188793177452</v>
      </c>
      <c r="I185" t="s">
        <v>75</v>
      </c>
      <c r="J185" t="s">
        <v>76</v>
      </c>
      <c r="K185" s="19" t="s">
        <v>77</v>
      </c>
    </row>
    <row r="186" spans="1:11">
      <c r="B186">
        <v>57.616834273068214</v>
      </c>
      <c r="D186">
        <v>40.493536800195642</v>
      </c>
      <c r="F186">
        <v>22.769012782268067</v>
      </c>
      <c r="H186" t="s">
        <v>78</v>
      </c>
      <c r="I186">
        <v>7.9933946546590899</v>
      </c>
      <c r="J186">
        <v>15.505493982922644</v>
      </c>
      <c r="K186" s="19">
        <v>15.23741429994115</v>
      </c>
    </row>
    <row r="187" spans="1:11">
      <c r="B187">
        <v>10.810075716637572</v>
      </c>
      <c r="D187">
        <v>12.41802542370653</v>
      </c>
      <c r="F187">
        <v>5.5966566223501584</v>
      </c>
      <c r="H187" t="s">
        <v>79</v>
      </c>
      <c r="I187">
        <v>12.534643058996487</v>
      </c>
      <c r="J187">
        <v>8.8366655991273486</v>
      </c>
      <c r="K187" s="19">
        <v>5.518669058678511</v>
      </c>
    </row>
    <row r="188" spans="1:11">
      <c r="B188">
        <v>33.221069135148966</v>
      </c>
      <c r="D188">
        <v>52.512934751277037</v>
      </c>
      <c r="F188">
        <v>22.716649258116757</v>
      </c>
    </row>
    <row r="189" spans="1:11">
      <c r="B189">
        <v>16.895128862679528</v>
      </c>
      <c r="D189">
        <v>15.671566839887909</v>
      </c>
      <c r="F189">
        <v>18.496534432990753</v>
      </c>
    </row>
    <row r="190" spans="1:11">
      <c r="B190">
        <v>26.427638967553502</v>
      </c>
      <c r="D190">
        <v>35.206490897097787</v>
      </c>
      <c r="F190">
        <v>30.346098637094585</v>
      </c>
    </row>
    <row r="191" spans="1:11">
      <c r="B191">
        <v>36.086937511604596</v>
      </c>
      <c r="D191">
        <v>44.421112196522984</v>
      </c>
      <c r="F191">
        <v>39.956844912524339</v>
      </c>
    </row>
    <row r="192" spans="1:11">
      <c r="B192">
        <v>8.8046506453219084</v>
      </c>
      <c r="D192">
        <v>16.047446374192536</v>
      </c>
      <c r="F192">
        <v>10.466326360392854</v>
      </c>
    </row>
    <row r="193" spans="1:6">
      <c r="A193" t="s">
        <v>126</v>
      </c>
      <c r="B193">
        <f>AVERAGE(B181:B192)</f>
        <v>33.917915279088625</v>
      </c>
      <c r="C193" t="s">
        <v>126</v>
      </c>
      <c r="D193">
        <f>AVERAGE(D181:D192)</f>
        <v>45.298723653433058</v>
      </c>
      <c r="E193" t="s">
        <v>126</v>
      </c>
      <c r="F193">
        <f>AVERAGE(F181:F192)</f>
        <v>35.694611494822311</v>
      </c>
    </row>
    <row r="194" spans="1:6">
      <c r="A194" t="s">
        <v>127</v>
      </c>
      <c r="B194">
        <f>STDEV(B181:B192)/SQRT(12)</f>
        <v>7.9933946546590899</v>
      </c>
      <c r="C194" t="s">
        <v>127</v>
      </c>
      <c r="D194">
        <f>STDEV(D181:D192)/SQRT(11)</f>
        <v>15.505493982922644</v>
      </c>
      <c r="E194" t="s">
        <v>127</v>
      </c>
      <c r="F194">
        <f>STDEV(F181:F192)/SQRT(11)</f>
        <v>15.23741429994115</v>
      </c>
    </row>
    <row r="196" spans="1:6">
      <c r="A196" t="s">
        <v>79</v>
      </c>
    </row>
    <row r="198" spans="1:6">
      <c r="B198" t="s">
        <v>75</v>
      </c>
      <c r="D198" t="s">
        <v>76</v>
      </c>
      <c r="F198" t="s">
        <v>77</v>
      </c>
    </row>
    <row r="199" spans="1:6">
      <c r="B199">
        <v>18.254207302624891</v>
      </c>
      <c r="D199">
        <v>21.832854168618539</v>
      </c>
      <c r="F199">
        <v>12.125383829389582</v>
      </c>
    </row>
    <row r="200" spans="1:6">
      <c r="B200">
        <v>131.98693220801098</v>
      </c>
      <c r="D200">
        <v>89.328827187241615</v>
      </c>
      <c r="F200">
        <v>57.209981548856433</v>
      </c>
    </row>
    <row r="201" spans="1:6">
      <c r="B201">
        <v>8.6567988839074115</v>
      </c>
      <c r="D201">
        <v>8.2605628755455864</v>
      </c>
      <c r="F201">
        <v>6.7289034022634358</v>
      </c>
    </row>
    <row r="202" spans="1:6">
      <c r="B202">
        <v>17.47226251884576</v>
      </c>
      <c r="D202">
        <v>27.042696474501529</v>
      </c>
      <c r="F202">
        <v>12.023417218007372</v>
      </c>
    </row>
    <row r="203" spans="1:6">
      <c r="B203">
        <v>33.252772201004703</v>
      </c>
      <c r="D203">
        <v>44.379324056116452</v>
      </c>
      <c r="F203">
        <v>32.391146389691166</v>
      </c>
    </row>
    <row r="204" spans="1:6">
      <c r="B204">
        <v>19.187425274398599</v>
      </c>
      <c r="D204">
        <v>6.1136128647383972</v>
      </c>
      <c r="F204">
        <v>10.787014005732098</v>
      </c>
    </row>
    <row r="205" spans="1:6">
      <c r="B205">
        <v>23.235224903789462</v>
      </c>
      <c r="D205">
        <v>18.983259642297543</v>
      </c>
      <c r="F205">
        <v>18.383804171731292</v>
      </c>
    </row>
    <row r="206" spans="1:6">
      <c r="B206">
        <v>20.03528395976366</v>
      </c>
      <c r="D206">
        <v>9.2249296677806232</v>
      </c>
      <c r="F206">
        <v>5.0736859097222684</v>
      </c>
    </row>
    <row r="207" spans="1:6">
      <c r="B207">
        <v>29.66690517051795</v>
      </c>
      <c r="D207">
        <v>11.325420409822382</v>
      </c>
      <c r="F207">
        <v>12.136930356469508</v>
      </c>
    </row>
    <row r="208" spans="1:6">
      <c r="A208" t="s">
        <v>126</v>
      </c>
      <c r="B208">
        <f>AVERAGE(B199:B207)</f>
        <v>33.527534713651491</v>
      </c>
      <c r="C208" t="s">
        <v>126</v>
      </c>
      <c r="D208">
        <f>AVERAGE(D199:D207)</f>
        <v>26.276831927406967</v>
      </c>
      <c r="E208" t="s">
        <v>126</v>
      </c>
      <c r="F208">
        <f>AVERAGE(F199:F207)</f>
        <v>18.540029647984795</v>
      </c>
    </row>
    <row r="209" spans="1:6">
      <c r="A209" t="s">
        <v>127</v>
      </c>
      <c r="B209">
        <f>STDEV(B199:B207)/SQRT(9)</f>
        <v>12.534643058996487</v>
      </c>
      <c r="C209" t="s">
        <v>127</v>
      </c>
      <c r="D209">
        <f>STDEV(D199:D207)/SQRT(9)</f>
        <v>8.8366655991273486</v>
      </c>
      <c r="E209" t="s">
        <v>127</v>
      </c>
      <c r="F209">
        <f>STDEV(F199:F207)/SQRT(9)</f>
        <v>5.518669058678511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5" workbookViewId="0">
      <selection activeCell="M24" sqref="M24"/>
    </sheetView>
  </sheetViews>
  <sheetFormatPr baseColWidth="10" defaultColWidth="8.83203125" defaultRowHeight="14" x14ac:dyDescent="0"/>
  <sheetData>
    <row r="1" spans="1:9">
      <c r="B1" s="5" t="s">
        <v>129</v>
      </c>
      <c r="C1" s="5"/>
      <c r="D1" s="5"/>
      <c r="G1" s="9" t="s">
        <v>129</v>
      </c>
      <c r="H1" s="8"/>
      <c r="I1" s="8"/>
    </row>
    <row r="2" spans="1:9">
      <c r="A2" s="2" t="s">
        <v>80</v>
      </c>
      <c r="B2" s="7" t="s">
        <v>75</v>
      </c>
      <c r="C2" s="7" t="s">
        <v>76</v>
      </c>
      <c r="D2" s="7" t="s">
        <v>77</v>
      </c>
      <c r="F2" s="2" t="s">
        <v>81</v>
      </c>
      <c r="G2" s="8" t="s">
        <v>75</v>
      </c>
      <c r="H2" s="8" t="s">
        <v>76</v>
      </c>
      <c r="I2" s="8" t="s">
        <v>77</v>
      </c>
    </row>
    <row r="3" spans="1:9">
      <c r="A3" t="s">
        <v>31</v>
      </c>
      <c r="B3" s="5">
        <v>12.669996279393246</v>
      </c>
      <c r="C3" s="5">
        <v>10.109513619029107</v>
      </c>
      <c r="D3" s="5">
        <v>12.472601941734</v>
      </c>
      <c r="F3" t="s">
        <v>10</v>
      </c>
      <c r="G3" s="9">
        <v>37.3284329078718</v>
      </c>
      <c r="H3" s="9">
        <v>49.702360749279926</v>
      </c>
      <c r="I3" s="9">
        <v>21.654728598915426</v>
      </c>
    </row>
    <row r="4" spans="1:9">
      <c r="A4" t="s">
        <v>32</v>
      </c>
      <c r="B4" s="5">
        <v>43.692660857523364</v>
      </c>
      <c r="C4" s="5">
        <v>20.459176829893558</v>
      </c>
      <c r="D4" s="5">
        <v>35.279584914734926</v>
      </c>
      <c r="F4" t="s">
        <v>11</v>
      </c>
      <c r="G4" s="9">
        <v>100.9874342767624</v>
      </c>
      <c r="H4" s="9">
        <v>196.00236218613938</v>
      </c>
      <c r="I4" s="9">
        <v>188.95432232763866</v>
      </c>
    </row>
    <row r="5" spans="1:9">
      <c r="A5" t="s">
        <v>59</v>
      </c>
      <c r="B5" s="5"/>
      <c r="C5" s="5">
        <v>18.906195674951583</v>
      </c>
      <c r="D5" s="5">
        <v>13.630387187948568</v>
      </c>
      <c r="F5" t="s">
        <v>12</v>
      </c>
      <c r="G5" s="9">
        <v>59.157187682872909</v>
      </c>
      <c r="H5" s="9">
        <v>66.720861078631856</v>
      </c>
      <c r="I5" s="9">
        <v>55.744890665250935</v>
      </c>
    </row>
    <row r="6" spans="1:9">
      <c r="A6" t="s">
        <v>33</v>
      </c>
      <c r="B6" s="5">
        <v>3.8688038697764542</v>
      </c>
      <c r="C6" s="5">
        <v>6.3354608526434664</v>
      </c>
      <c r="D6" s="5">
        <v>5.672691572885606</v>
      </c>
      <c r="F6" t="s">
        <v>13</v>
      </c>
      <c r="G6" s="9">
        <v>14.850484230277011</v>
      </c>
      <c r="H6" s="9">
        <v>8.7318461683422441</v>
      </c>
      <c r="I6" s="9">
        <v>5.5187544610073846</v>
      </c>
    </row>
    <row r="7" spans="1:9">
      <c r="A7" t="s">
        <v>60</v>
      </c>
      <c r="B7" s="5"/>
      <c r="C7" s="5">
        <v>1942.8109408253829</v>
      </c>
      <c r="D7" s="5">
        <v>355.25992436049529</v>
      </c>
      <c r="F7" t="s">
        <v>14</v>
      </c>
      <c r="G7" s="9">
        <v>4.829109139264987</v>
      </c>
      <c r="H7" s="9">
        <v>5.6561403759228126</v>
      </c>
      <c r="I7" s="9">
        <v>6.1145188793177452</v>
      </c>
    </row>
    <row r="8" spans="1:9">
      <c r="A8" t="s">
        <v>34</v>
      </c>
      <c r="B8" s="5">
        <v>6.1401282197956135</v>
      </c>
      <c r="C8" s="5">
        <v>6.5479023968601471</v>
      </c>
      <c r="D8" s="5">
        <v>4.8562803253425395</v>
      </c>
      <c r="F8" t="s">
        <v>15</v>
      </c>
      <c r="G8" s="9">
        <v>57.616834273068214</v>
      </c>
      <c r="H8" s="9">
        <v>40.493536800195642</v>
      </c>
      <c r="I8" s="9">
        <v>22.769012782268067</v>
      </c>
    </row>
    <row r="9" spans="1:9">
      <c r="A9" t="s">
        <v>35</v>
      </c>
      <c r="B9" s="5">
        <v>5.4035846960374707</v>
      </c>
      <c r="C9" s="5">
        <v>7.187275371688596</v>
      </c>
      <c r="D9" s="5">
        <v>4.4339347857960982</v>
      </c>
      <c r="F9" t="s">
        <v>16</v>
      </c>
      <c r="G9" s="9">
        <v>10.810075716637572</v>
      </c>
      <c r="H9" s="9">
        <v>12.41802542370653</v>
      </c>
      <c r="I9" s="9">
        <v>5.5966566223501584</v>
      </c>
    </row>
    <row r="10" spans="1:9">
      <c r="A10" t="s">
        <v>36</v>
      </c>
      <c r="B10" s="5">
        <v>6.1028921816420914</v>
      </c>
      <c r="C10" s="5">
        <v>50.535359471299792</v>
      </c>
      <c r="D10" s="5">
        <v>16.25811633687308</v>
      </c>
      <c r="F10" t="s">
        <v>17</v>
      </c>
      <c r="G10" s="9">
        <v>33.221069135148966</v>
      </c>
      <c r="H10" s="9">
        <v>52.512934751277037</v>
      </c>
      <c r="I10" s="9">
        <v>22.716649258116757</v>
      </c>
    </row>
    <row r="11" spans="1:9">
      <c r="A11" t="s">
        <v>61</v>
      </c>
      <c r="B11" s="5"/>
      <c r="C11" s="5">
        <v>13.814278084210533</v>
      </c>
      <c r="D11" s="5"/>
      <c r="F11" t="s">
        <v>18</v>
      </c>
      <c r="G11" s="9">
        <v>16.895128862679528</v>
      </c>
      <c r="H11" s="9">
        <v>15.671566839887909</v>
      </c>
      <c r="I11" s="9">
        <v>18.496534432990753</v>
      </c>
    </row>
    <row r="12" spans="1:9">
      <c r="A12" t="s">
        <v>37</v>
      </c>
      <c r="B12" s="5">
        <v>20.256319864650891</v>
      </c>
      <c r="C12" s="5">
        <v>80.009181924949559</v>
      </c>
      <c r="D12" s="5">
        <v>15.619280033190979</v>
      </c>
      <c r="F12" t="s">
        <v>19</v>
      </c>
      <c r="G12" s="9">
        <v>26.427638967553502</v>
      </c>
      <c r="H12" s="9">
        <v>35.206490897097787</v>
      </c>
      <c r="I12" s="9">
        <v>30.346098637094585</v>
      </c>
    </row>
    <row r="13" spans="1:9">
      <c r="A13" t="s">
        <v>38</v>
      </c>
      <c r="B13" s="5">
        <v>2.669463598047447</v>
      </c>
      <c r="C13" s="5">
        <v>24.726556618512394</v>
      </c>
      <c r="D13" s="5">
        <v>11.520471231705516</v>
      </c>
      <c r="F13" t="s">
        <v>20</v>
      </c>
      <c r="G13" s="9">
        <v>36.086937511604596</v>
      </c>
      <c r="H13" s="9">
        <v>44.421112196522984</v>
      </c>
      <c r="I13" s="9">
        <v>39.956844912524339</v>
      </c>
    </row>
    <row r="14" spans="1:9">
      <c r="A14" t="s">
        <v>39</v>
      </c>
      <c r="B14" s="5">
        <v>5.84407266735787</v>
      </c>
      <c r="C14" s="5">
        <v>31.098005248056722</v>
      </c>
      <c r="D14" s="5">
        <v>19.527754224958521</v>
      </c>
      <c r="F14" t="s">
        <v>21</v>
      </c>
      <c r="G14" s="9">
        <v>8.8046506453219084</v>
      </c>
      <c r="H14" s="9">
        <v>16.047446374192536</v>
      </c>
      <c r="I14" s="9">
        <v>10.466326360392854</v>
      </c>
    </row>
    <row r="15" spans="1:9">
      <c r="A15" t="s">
        <v>40</v>
      </c>
      <c r="B15" s="5">
        <v>25.232354710591316</v>
      </c>
      <c r="C15" s="5">
        <v>17.542567558248322</v>
      </c>
      <c r="D15" s="5">
        <v>20.787936241544301</v>
      </c>
      <c r="F15" t="s">
        <v>22</v>
      </c>
      <c r="G15" s="9">
        <v>18.254207302624891</v>
      </c>
      <c r="H15" s="9">
        <v>21.832854168618539</v>
      </c>
      <c r="I15" s="9">
        <v>12.125383829389582</v>
      </c>
    </row>
    <row r="16" spans="1:9">
      <c r="A16" t="s">
        <v>41</v>
      </c>
      <c r="B16" s="5">
        <v>16.020125482625239</v>
      </c>
      <c r="C16" s="5">
        <v>13.422009611834422</v>
      </c>
      <c r="D16" s="5">
        <v>14.278123979579954</v>
      </c>
      <c r="F16" t="s">
        <v>23</v>
      </c>
      <c r="G16" s="9">
        <v>131.98693220801098</v>
      </c>
      <c r="H16" s="9">
        <v>89.328827187241615</v>
      </c>
      <c r="I16" s="9">
        <v>57.209981548856433</v>
      </c>
    </row>
    <row r="17" spans="1:9">
      <c r="A17" t="s">
        <v>42</v>
      </c>
      <c r="B17" s="5">
        <v>13.874844673246983</v>
      </c>
      <c r="C17" s="5">
        <v>17.549922764203728</v>
      </c>
      <c r="D17" s="5">
        <v>13.411121949271426</v>
      </c>
      <c r="F17" t="s">
        <v>24</v>
      </c>
      <c r="G17" s="9">
        <v>8.6567988839074115</v>
      </c>
      <c r="H17" s="9">
        <v>8.2605628755455864</v>
      </c>
      <c r="I17" s="9">
        <v>6.7289034022634358</v>
      </c>
    </row>
    <row r="18" spans="1:9">
      <c r="A18" t="s">
        <v>43</v>
      </c>
      <c r="B18" s="5">
        <v>18.268081922051646</v>
      </c>
      <c r="C18" s="5">
        <v>11.070884468970274</v>
      </c>
      <c r="D18" s="5">
        <v>8.1295008646420754</v>
      </c>
      <c r="F18" t="s">
        <v>25</v>
      </c>
      <c r="G18" s="9">
        <v>17.47226251884576</v>
      </c>
      <c r="H18" s="9">
        <v>27.042696474501529</v>
      </c>
      <c r="I18" s="9">
        <v>12.023417218007372</v>
      </c>
    </row>
    <row r="19" spans="1:9">
      <c r="A19" t="s">
        <v>44</v>
      </c>
      <c r="B19" s="5">
        <v>15.263882832255264</v>
      </c>
      <c r="C19" s="5">
        <v>23.178849003367489</v>
      </c>
      <c r="D19" s="5">
        <v>13.61531494678902</v>
      </c>
      <c r="F19" t="s">
        <v>26</v>
      </c>
      <c r="G19" s="9">
        <v>33.252772201004703</v>
      </c>
      <c r="H19" s="9">
        <v>44.379324056116452</v>
      </c>
      <c r="I19" s="9">
        <v>32.391146389691166</v>
      </c>
    </row>
    <row r="20" spans="1:9">
      <c r="A20" t="s">
        <v>45</v>
      </c>
      <c r="B20" s="5">
        <v>12.721588140817113</v>
      </c>
      <c r="C20" s="5">
        <v>9.0967571785946912</v>
      </c>
      <c r="D20" s="5">
        <v>3.4470314165685125</v>
      </c>
      <c r="F20" t="s">
        <v>27</v>
      </c>
      <c r="G20" s="9">
        <v>19.187425274398599</v>
      </c>
      <c r="H20" s="9">
        <v>6.1136128647383972</v>
      </c>
      <c r="I20" s="9">
        <v>10.787014005732098</v>
      </c>
    </row>
    <row r="21" spans="1:9">
      <c r="A21" t="s">
        <v>46</v>
      </c>
      <c r="B21" s="5">
        <v>1.1902130744624808</v>
      </c>
      <c r="C21" s="5">
        <v>1</v>
      </c>
      <c r="D21" s="5">
        <v>1</v>
      </c>
      <c r="F21" t="s">
        <v>28</v>
      </c>
      <c r="G21" s="9">
        <v>23.235224903789462</v>
      </c>
      <c r="H21" s="9">
        <v>18.983259642297543</v>
      </c>
      <c r="I21" s="9">
        <v>18.383804171731292</v>
      </c>
    </row>
    <row r="22" spans="1:9">
      <c r="A22" t="s">
        <v>47</v>
      </c>
      <c r="B22" s="5">
        <v>9.5915680035209157</v>
      </c>
      <c r="C22" s="5">
        <v>12.481654381586704</v>
      </c>
      <c r="D22" s="5">
        <v>10.963510202119441</v>
      </c>
      <c r="F22" t="s">
        <v>29</v>
      </c>
      <c r="G22" s="9">
        <v>20.03528395976366</v>
      </c>
      <c r="H22" s="9">
        <v>9.2249296677806232</v>
      </c>
      <c r="I22" s="9">
        <v>5.0736859097222684</v>
      </c>
    </row>
    <row r="23" spans="1:9">
      <c r="A23" t="s">
        <v>48</v>
      </c>
      <c r="B23" s="5">
        <v>8.527823937656235</v>
      </c>
      <c r="C23" s="5">
        <v>20.451396630902192</v>
      </c>
      <c r="D23" s="5">
        <v>38.14897152300977</v>
      </c>
      <c r="F23" t="s">
        <v>30</v>
      </c>
      <c r="G23" s="9">
        <v>29.66690517051795</v>
      </c>
      <c r="H23" s="9">
        <v>11.325420409822382</v>
      </c>
      <c r="I23" s="9">
        <v>12.136930356469508</v>
      </c>
    </row>
    <row r="24" spans="1:9">
      <c r="A24" t="s">
        <v>49</v>
      </c>
      <c r="B24" s="5">
        <v>1</v>
      </c>
      <c r="C24" s="5">
        <v>4.0853476685652259</v>
      </c>
      <c r="D24" s="5">
        <v>4.8463351983629286</v>
      </c>
    </row>
    <row r="26" spans="1:9">
      <c r="A26" t="s">
        <v>130</v>
      </c>
      <c r="B26">
        <f>AVERAGE(B3:B24)</f>
        <v>12.017810790076402</v>
      </c>
      <c r="C26">
        <f>AVERAGE(C3:C24)</f>
        <v>106.47360164471594</v>
      </c>
      <c r="D26">
        <f>AVERAGE(D3:D24)</f>
        <v>29.674232058931075</v>
      </c>
      <c r="F26" t="s">
        <v>130</v>
      </c>
      <c r="G26">
        <f>AVERAGE(G3:G23)</f>
        <v>33.750609322472712</v>
      </c>
      <c r="H26">
        <f>AVERAGE(H3:H23)</f>
        <v>37.146484342279017</v>
      </c>
      <c r="I26">
        <f>AVERAGE(I3:I23)</f>
        <v>28.342647846177659</v>
      </c>
    </row>
    <row r="27" spans="1:9">
      <c r="A27" t="s">
        <v>131</v>
      </c>
      <c r="B27">
        <f>STDEV(B3:B24)</f>
        <v>10.213482349605066</v>
      </c>
      <c r="C27">
        <f>STDEV(C3:C24)</f>
        <v>410.51513839357619</v>
      </c>
      <c r="D27">
        <f>STDEV(D3:D24)</f>
        <v>75.193370399927588</v>
      </c>
      <c r="F27" t="s">
        <v>131</v>
      </c>
      <c r="G27">
        <f>STDEV(G3:G23)</f>
        <v>31.422351075459922</v>
      </c>
      <c r="H27">
        <f>STDEV(H3:H23)</f>
        <v>42.763274655820766</v>
      </c>
      <c r="I27">
        <f>STDEV(I3:I23)</f>
        <v>39.87473101787991</v>
      </c>
    </row>
    <row r="28" spans="1:9">
      <c r="A28" t="s">
        <v>132</v>
      </c>
      <c r="B28">
        <f>COUNT(B3:B24)</f>
        <v>19</v>
      </c>
      <c r="C28">
        <f>COUNT(C3:C24)</f>
        <v>22</v>
      </c>
      <c r="D28">
        <f>COUNT(D3:D24)</f>
        <v>21</v>
      </c>
      <c r="F28" t="s">
        <v>132</v>
      </c>
      <c r="G28">
        <f>COUNT(G3:G23)</f>
        <v>21</v>
      </c>
      <c r="H28">
        <f>COUNT(H3:H23)</f>
        <v>21</v>
      </c>
      <c r="I28">
        <f>COUNT(I3:I23)</f>
        <v>21</v>
      </c>
    </row>
    <row r="29" spans="1:9">
      <c r="A29" t="s">
        <v>127</v>
      </c>
      <c r="B29">
        <f>B27/SQRT(B28)</f>
        <v>2.3431335486086753</v>
      </c>
      <c r="C29">
        <f>C27/SQRT(C28)</f>
        <v>87.522121580332993</v>
      </c>
      <c r="D29">
        <f>D27/SQRT(D28)</f>
        <v>16.408538648405717</v>
      </c>
      <c r="F29" t="s">
        <v>127</v>
      </c>
      <c r="G29">
        <f>G27/SQRT(G28)</f>
        <v>6.8569191579415305</v>
      </c>
      <c r="H29">
        <f>H27/SQRT(H28)</f>
        <v>9.3317115749754915</v>
      </c>
      <c r="I29">
        <f>I27/SQRT(I28)</f>
        <v>8.7013796764494398</v>
      </c>
    </row>
    <row r="31" spans="1:9">
      <c r="A31" t="s">
        <v>130</v>
      </c>
    </row>
    <row r="32" spans="1:9">
      <c r="B32" t="s">
        <v>75</v>
      </c>
      <c r="C32" t="s">
        <v>76</v>
      </c>
      <c r="D32" t="s">
        <v>77</v>
      </c>
    </row>
    <row r="33" spans="1:13">
      <c r="A33" t="s">
        <v>80</v>
      </c>
      <c r="B33">
        <v>12.017810790076402</v>
      </c>
      <c r="C33">
        <v>106.47360164471594</v>
      </c>
      <c r="D33">
        <v>29.674232058931075</v>
      </c>
    </row>
    <row r="34" spans="1:13">
      <c r="A34" t="s">
        <v>81</v>
      </c>
      <c r="B34">
        <v>33.750609322472712</v>
      </c>
      <c r="C34">
        <v>37.146484342279017</v>
      </c>
      <c r="D34">
        <v>28.342647846177659</v>
      </c>
    </row>
    <row r="36" spans="1:13">
      <c r="A36" t="s">
        <v>127</v>
      </c>
    </row>
    <row r="37" spans="1:13">
      <c r="B37" t="s">
        <v>75</v>
      </c>
      <c r="C37" t="s">
        <v>76</v>
      </c>
      <c r="D37" t="s">
        <v>77</v>
      </c>
    </row>
    <row r="38" spans="1:13">
      <c r="A38" t="s">
        <v>80</v>
      </c>
      <c r="B38">
        <v>2.3431335486086753</v>
      </c>
      <c r="C38">
        <v>87.522121580332993</v>
      </c>
      <c r="D38">
        <v>16.408538648405717</v>
      </c>
    </row>
    <row r="39" spans="1:13">
      <c r="A39" t="s">
        <v>81</v>
      </c>
      <c r="B39">
        <v>6.8569191579415305</v>
      </c>
      <c r="C39">
        <v>9.3317115749754915</v>
      </c>
      <c r="D39">
        <v>8.7013796764494398</v>
      </c>
    </row>
    <row r="45" spans="1:13" ht="15" thickBot="1"/>
    <row r="46" spans="1:13">
      <c r="A46" s="18" t="s">
        <v>133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1"/>
    </row>
    <row r="47" spans="1:13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4"/>
    </row>
    <row r="48" spans="1:13">
      <c r="A48" s="12" t="s">
        <v>130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</row>
    <row r="49" spans="1:13">
      <c r="A49" s="12"/>
      <c r="B49" s="13" t="s">
        <v>75</v>
      </c>
      <c r="C49" s="13" t="s">
        <v>76</v>
      </c>
      <c r="D49" s="13" t="s">
        <v>77</v>
      </c>
      <c r="E49" s="13"/>
      <c r="F49" s="13"/>
      <c r="G49" s="13"/>
      <c r="H49" s="13"/>
      <c r="I49" s="13"/>
      <c r="J49" s="13"/>
      <c r="K49" s="13"/>
      <c r="L49" s="13"/>
      <c r="M49" s="14"/>
    </row>
    <row r="50" spans="1:13">
      <c r="A50" s="12" t="s">
        <v>80</v>
      </c>
      <c r="B50" s="13">
        <v>12.017810790076402</v>
      </c>
      <c r="C50" s="13">
        <v>19.028966445636598</v>
      </c>
      <c r="D50" s="13">
        <v>13.394947443852862</v>
      </c>
      <c r="E50" s="13"/>
      <c r="F50" s="13"/>
      <c r="G50" s="13"/>
      <c r="H50" s="13"/>
      <c r="I50" s="13"/>
      <c r="J50" s="13"/>
      <c r="K50" s="13"/>
      <c r="L50" s="13"/>
      <c r="M50" s="14"/>
    </row>
    <row r="51" spans="1:13">
      <c r="A51" s="12" t="s">
        <v>81</v>
      </c>
      <c r="B51" s="13">
        <v>33.750609322472712</v>
      </c>
      <c r="C51" s="13">
        <v>37.146484342279017</v>
      </c>
      <c r="D51" s="13">
        <v>28.342647846177659</v>
      </c>
      <c r="E51" s="13"/>
      <c r="F51" s="13"/>
      <c r="G51" s="13"/>
      <c r="H51" s="13"/>
      <c r="I51" s="13"/>
      <c r="J51" s="13"/>
      <c r="K51" s="13"/>
      <c r="L51" s="13"/>
      <c r="M51" s="14"/>
    </row>
    <row r="52" spans="1:13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</row>
    <row r="53" spans="1:13">
      <c r="A53" s="12" t="s">
        <v>127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13">
      <c r="A54" s="12"/>
      <c r="B54" s="13" t="s">
        <v>75</v>
      </c>
      <c r="C54" s="13" t="s">
        <v>76</v>
      </c>
      <c r="D54" s="13" t="s">
        <v>77</v>
      </c>
      <c r="E54" s="13"/>
      <c r="F54" s="13"/>
      <c r="G54" s="13"/>
      <c r="H54" s="13"/>
      <c r="I54" s="13"/>
      <c r="J54" s="13"/>
      <c r="K54" s="13"/>
      <c r="L54" s="13"/>
      <c r="M54" s="14"/>
    </row>
    <row r="55" spans="1:13">
      <c r="A55" s="12" t="s">
        <v>80</v>
      </c>
      <c r="B55" s="13">
        <v>2.3431335486086753</v>
      </c>
      <c r="C55" s="13">
        <v>3.8617735439526593</v>
      </c>
      <c r="D55" s="13">
        <v>2.1609658287507818</v>
      </c>
      <c r="E55" s="13"/>
      <c r="F55" s="13"/>
      <c r="G55" s="13"/>
      <c r="H55" s="13"/>
      <c r="I55" s="13"/>
      <c r="J55" s="13"/>
      <c r="K55" s="13"/>
      <c r="L55" s="13"/>
      <c r="M55" s="14"/>
    </row>
    <row r="56" spans="1:13">
      <c r="A56" s="12" t="s">
        <v>81</v>
      </c>
      <c r="B56" s="13">
        <v>6.8569191579415305</v>
      </c>
      <c r="C56" s="13">
        <v>9.3317115749754915</v>
      </c>
      <c r="D56" s="13">
        <v>8.7013796764494398</v>
      </c>
      <c r="E56" s="13"/>
      <c r="F56" s="13"/>
      <c r="G56" s="13"/>
      <c r="H56" s="13"/>
      <c r="I56" s="13"/>
      <c r="J56" s="13"/>
      <c r="K56" s="13"/>
      <c r="L56" s="13"/>
      <c r="M56" s="14"/>
    </row>
    <row r="57" spans="1:13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4"/>
    </row>
    <row r="58" spans="1:13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4"/>
    </row>
    <row r="59" spans="1:13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</row>
    <row r="60" spans="1:13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</row>
    <row r="61" spans="1:13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</row>
    <row r="62" spans="1:13" ht="15" thickBot="1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7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4"/>
  <sheetViews>
    <sheetView topLeftCell="A5" workbookViewId="0">
      <selection activeCell="O49" sqref="O49"/>
    </sheetView>
  </sheetViews>
  <sheetFormatPr baseColWidth="10" defaultColWidth="8.83203125" defaultRowHeight="14" x14ac:dyDescent="0"/>
  <cols>
    <col min="2" max="2" width="13.5" customWidth="1"/>
    <col min="3" max="3" width="10.83203125" customWidth="1"/>
    <col min="4" max="4" width="11.1640625" customWidth="1"/>
    <col min="5" max="5" width="11" customWidth="1"/>
    <col min="6" max="6" width="13.83203125" customWidth="1"/>
    <col min="7" max="7" width="10.1640625" customWidth="1"/>
    <col min="8" max="8" width="12" customWidth="1"/>
    <col min="9" max="9" width="16.1640625" customWidth="1"/>
    <col min="10" max="10" width="11.33203125" customWidth="1"/>
    <col min="11" max="11" width="12.83203125" style="19" customWidth="1"/>
    <col min="17" max="17" width="10.1640625" customWidth="1"/>
  </cols>
  <sheetData>
    <row r="1" spans="1:26">
      <c r="A1" s="4"/>
      <c r="B1" s="4" t="s">
        <v>135</v>
      </c>
      <c r="C1" s="4" t="s">
        <v>138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118</v>
      </c>
      <c r="J1" s="4" t="s">
        <v>119</v>
      </c>
      <c r="K1" s="20" t="s">
        <v>134</v>
      </c>
      <c r="L1" s="5"/>
      <c r="M1" s="5" t="s">
        <v>52</v>
      </c>
      <c r="N1" s="5" t="s">
        <v>53</v>
      </c>
      <c r="O1" s="5" t="s">
        <v>54</v>
      </c>
      <c r="P1" s="5" t="s">
        <v>55</v>
      </c>
      <c r="Q1" s="5" t="s">
        <v>56</v>
      </c>
      <c r="R1" s="5" t="s">
        <v>122</v>
      </c>
      <c r="S1" s="21" t="s">
        <v>120</v>
      </c>
      <c r="T1" s="6" t="s">
        <v>62</v>
      </c>
      <c r="U1" s="6" t="s">
        <v>63</v>
      </c>
      <c r="V1" s="6" t="s">
        <v>64</v>
      </c>
      <c r="W1" s="6" t="s">
        <v>55</v>
      </c>
      <c r="X1" s="6" t="s">
        <v>65</v>
      </c>
      <c r="Y1" s="6" t="s">
        <v>124</v>
      </c>
      <c r="Z1" s="22" t="s">
        <v>120</v>
      </c>
    </row>
    <row r="2" spans="1:26">
      <c r="A2" s="4" t="s">
        <v>10</v>
      </c>
      <c r="B2" s="4" t="s">
        <v>136</v>
      </c>
      <c r="C2" s="4" t="s">
        <v>139</v>
      </c>
      <c r="D2" s="4">
        <v>28.67</v>
      </c>
      <c r="E2" s="4">
        <v>28.88</v>
      </c>
      <c r="F2" s="4">
        <v>28.774999999999999</v>
      </c>
      <c r="G2" s="4">
        <v>0.79633717948717997</v>
      </c>
      <c r="H2" s="4">
        <v>4.7861837E-8</v>
      </c>
      <c r="I2" s="26">
        <v>1.5025381599349572E-7</v>
      </c>
      <c r="J2" s="4">
        <f>H2/I2</f>
        <v>0.31853990984210256</v>
      </c>
      <c r="K2" s="20">
        <f>J2/MIN(J$2:J$47)</f>
        <v>37.3284329078718</v>
      </c>
      <c r="L2" s="5" t="s">
        <v>10</v>
      </c>
      <c r="M2" s="5">
        <v>26.45</v>
      </c>
      <c r="N2" s="5">
        <v>26.49</v>
      </c>
      <c r="O2" s="5">
        <v>26.47</v>
      </c>
      <c r="P2" s="5">
        <v>0.67210232558140004</v>
      </c>
      <c r="Q2" s="5">
        <v>1.23092711E-6</v>
      </c>
      <c r="R2" s="5">
        <f>Q2/I2</f>
        <v>8.1923184570120018</v>
      </c>
      <c r="S2" s="20">
        <f>R2/MIN(R$2:R$47)</f>
        <v>49.702360749279926</v>
      </c>
      <c r="T2" s="6">
        <v>28.41</v>
      </c>
      <c r="U2" s="6">
        <v>28.62</v>
      </c>
      <c r="V2" s="6">
        <v>28.515000000000001</v>
      </c>
      <c r="W2" s="6">
        <v>0.88173095238095001</v>
      </c>
      <c r="X2" s="6">
        <v>1.482491E-8</v>
      </c>
      <c r="Y2" s="6">
        <f>X2/I2</f>
        <v>9.8665780312972212E-2</v>
      </c>
      <c r="Z2" s="20">
        <f>Y2/MIN(Y$2:Y$47)</f>
        <v>21.654728598915426</v>
      </c>
    </row>
    <row r="3" spans="1:26">
      <c r="A3" s="4" t="s">
        <v>11</v>
      </c>
      <c r="B3" s="4" t="s">
        <v>136</v>
      </c>
      <c r="C3" s="4" t="s">
        <v>139</v>
      </c>
      <c r="D3" s="4">
        <v>29.15</v>
      </c>
      <c r="E3" s="4">
        <v>29.7</v>
      </c>
      <c r="F3" s="4">
        <v>29.425000000000001</v>
      </c>
      <c r="G3" s="4">
        <v>0.79600000000000004</v>
      </c>
      <c r="H3" s="4">
        <v>3.2887901999999998E-8</v>
      </c>
      <c r="I3" s="26">
        <v>3.8163195881535016E-8</v>
      </c>
      <c r="J3" s="4">
        <f t="shared" ref="J3:J47" si="0">H3/I3</f>
        <v>0.86177012276669862</v>
      </c>
      <c r="K3" s="20">
        <f t="shared" ref="K3:K47" si="1">J3/MIN(J$2:J$47)</f>
        <v>100.9874342767624</v>
      </c>
      <c r="L3" s="5" t="s">
        <v>11</v>
      </c>
      <c r="M3" s="5">
        <v>26.4</v>
      </c>
      <c r="N3" s="5">
        <v>26.54</v>
      </c>
      <c r="O3" s="5">
        <v>26.47</v>
      </c>
      <c r="P3" s="5">
        <v>0.67200000000000004</v>
      </c>
      <c r="Q3" s="5">
        <v>1.2329227060000001E-6</v>
      </c>
      <c r="R3" s="5">
        <f t="shared" ref="R3:R47" si="2">Q3/I3</f>
        <v>32.306589569364149</v>
      </c>
      <c r="S3" s="20">
        <f t="shared" ref="S3:S47" si="3">R3/MIN(R$2:R$47)</f>
        <v>196.00236218613938</v>
      </c>
      <c r="T3" s="6">
        <v>26.78</v>
      </c>
      <c r="U3" s="6">
        <v>27.72</v>
      </c>
      <c r="V3" s="6">
        <v>27.25</v>
      </c>
      <c r="W3" s="6">
        <v>0.88200000000000001</v>
      </c>
      <c r="X3" s="6">
        <v>3.2856052000000003E-8</v>
      </c>
      <c r="Y3" s="6">
        <f t="shared" ref="Y3:Y47" si="4">X3/I3</f>
        <v>0.86093554905597314</v>
      </c>
      <c r="Z3" s="20">
        <f t="shared" ref="Z3:Z47" si="5">Y3/MIN(Y$2:Y$47)</f>
        <v>188.95432232763866</v>
      </c>
    </row>
    <row r="4" spans="1:26">
      <c r="A4" s="4" t="s">
        <v>12</v>
      </c>
      <c r="B4" s="4" t="s">
        <v>136</v>
      </c>
      <c r="C4" s="4" t="s">
        <v>139</v>
      </c>
      <c r="D4" s="4">
        <v>29.09</v>
      </c>
      <c r="E4" s="4">
        <v>27.59</v>
      </c>
      <c r="F4" s="4">
        <v>28.34</v>
      </c>
      <c r="G4" s="4">
        <v>0.79600000000000004</v>
      </c>
      <c r="H4" s="4">
        <v>6.2080976999999994E-8</v>
      </c>
      <c r="I4" s="26">
        <v>1.2297785925118793E-7</v>
      </c>
      <c r="J4" s="4">
        <f t="shared" si="0"/>
        <v>0.50481425988394169</v>
      </c>
      <c r="K4" s="20">
        <f t="shared" si="1"/>
        <v>59.157187682872909</v>
      </c>
      <c r="L4" s="5" t="s">
        <v>12</v>
      </c>
      <c r="M4" s="5">
        <v>26.82</v>
      </c>
      <c r="N4" s="5">
        <v>25.76</v>
      </c>
      <c r="O4" s="5">
        <v>26.29</v>
      </c>
      <c r="P4" s="5">
        <v>0.67200000000000004</v>
      </c>
      <c r="Q4" s="5">
        <v>1.352441162E-6</v>
      </c>
      <c r="R4" s="5">
        <f t="shared" si="2"/>
        <v>10.997436207094617</v>
      </c>
      <c r="S4" s="20">
        <f t="shared" si="3"/>
        <v>66.720861078631856</v>
      </c>
      <c r="T4" s="6">
        <v>27.61</v>
      </c>
      <c r="U4" s="6">
        <v>27.05</v>
      </c>
      <c r="V4" s="6">
        <v>27.33</v>
      </c>
      <c r="W4" s="6">
        <v>0.88200000000000001</v>
      </c>
      <c r="X4" s="6">
        <v>3.1235308999999997E-8</v>
      </c>
      <c r="Y4" s="6">
        <f t="shared" si="4"/>
        <v>0.25399132161018062</v>
      </c>
      <c r="Z4" s="20">
        <f t="shared" si="5"/>
        <v>55.744890665250935</v>
      </c>
    </row>
    <row r="5" spans="1:26">
      <c r="A5" s="4" t="s">
        <v>13</v>
      </c>
      <c r="B5" s="4" t="s">
        <v>136</v>
      </c>
      <c r="C5" s="4" t="s">
        <v>139</v>
      </c>
      <c r="D5" s="4">
        <v>28.08</v>
      </c>
      <c r="E5" s="4">
        <v>28.64</v>
      </c>
      <c r="F5" s="4">
        <v>28.36</v>
      </c>
      <c r="G5" s="4">
        <v>0.79600000000000004</v>
      </c>
      <c r="H5" s="4">
        <v>6.1358172000000001E-8</v>
      </c>
      <c r="I5" s="26">
        <v>4.8418095519464437E-7</v>
      </c>
      <c r="J5" s="4">
        <f t="shared" si="0"/>
        <v>0.1267257031523133</v>
      </c>
      <c r="K5" s="20">
        <f t="shared" si="1"/>
        <v>14.850484230277011</v>
      </c>
      <c r="L5" s="5" t="s">
        <v>13</v>
      </c>
      <c r="M5" s="5">
        <v>27.12</v>
      </c>
      <c r="N5" s="5">
        <v>28.04</v>
      </c>
      <c r="O5" s="5">
        <v>27.58</v>
      </c>
      <c r="P5" s="5">
        <v>0.67200000000000004</v>
      </c>
      <c r="Q5" s="5">
        <v>6.9685687299999999E-7</v>
      </c>
      <c r="R5" s="5">
        <f t="shared" si="2"/>
        <v>1.4392488294378665</v>
      </c>
      <c r="S5" s="20">
        <f t="shared" si="3"/>
        <v>8.7318461683422441</v>
      </c>
      <c r="T5" s="6">
        <v>28.69</v>
      </c>
      <c r="U5" s="6">
        <v>28.95</v>
      </c>
      <c r="V5" s="6">
        <v>28.82</v>
      </c>
      <c r="W5" s="6">
        <v>0.88200000000000001</v>
      </c>
      <c r="X5" s="6">
        <v>1.2174821000000001E-8</v>
      </c>
      <c r="Y5" s="6">
        <f t="shared" si="4"/>
        <v>2.5145187701787301E-2</v>
      </c>
      <c r="Z5" s="20">
        <f t="shared" si="5"/>
        <v>5.5187544610073846</v>
      </c>
    </row>
    <row r="6" spans="1:26">
      <c r="A6" s="4" t="s">
        <v>14</v>
      </c>
      <c r="B6" s="4" t="s">
        <v>136</v>
      </c>
      <c r="C6" s="4" t="s">
        <v>139</v>
      </c>
      <c r="D6" s="4">
        <v>29.69</v>
      </c>
      <c r="E6" s="4">
        <v>29.77</v>
      </c>
      <c r="F6" s="4">
        <v>29.73</v>
      </c>
      <c r="G6" s="4">
        <v>0.79600000000000004</v>
      </c>
      <c r="H6" s="4">
        <v>2.7508869E-8</v>
      </c>
      <c r="I6" s="26">
        <v>6.6754664844316762E-7</v>
      </c>
      <c r="J6" s="4">
        <f t="shared" si="0"/>
        <v>4.1208908866751652E-2</v>
      </c>
      <c r="K6" s="20">
        <f t="shared" si="1"/>
        <v>4.829109139264987</v>
      </c>
      <c r="L6" s="5" t="s">
        <v>14</v>
      </c>
      <c r="M6" s="5">
        <v>27.84</v>
      </c>
      <c r="N6" s="5">
        <v>27.76</v>
      </c>
      <c r="O6" s="5">
        <v>27.8</v>
      </c>
      <c r="P6" s="5">
        <v>0.67200000000000004</v>
      </c>
      <c r="Q6" s="5">
        <v>6.2234557800000001E-7</v>
      </c>
      <c r="R6" s="5">
        <f t="shared" si="2"/>
        <v>0.93228777262445373</v>
      </c>
      <c r="S6" s="20">
        <f t="shared" si="3"/>
        <v>5.6561403759228126</v>
      </c>
      <c r="T6" s="6">
        <v>27.76</v>
      </c>
      <c r="U6" s="6">
        <v>28.54</v>
      </c>
      <c r="V6" s="6">
        <v>28.15</v>
      </c>
      <c r="W6" s="6">
        <v>0.88200000000000001</v>
      </c>
      <c r="X6" s="6">
        <v>1.8597635000000002E-8</v>
      </c>
      <c r="Y6" s="6">
        <f t="shared" si="4"/>
        <v>2.7859678485949786E-2</v>
      </c>
      <c r="Z6" s="20">
        <f t="shared" si="5"/>
        <v>6.1145188793177452</v>
      </c>
    </row>
    <row r="7" spans="1:26">
      <c r="A7" s="4" t="s">
        <v>15</v>
      </c>
      <c r="B7" s="4" t="s">
        <v>136</v>
      </c>
      <c r="C7" s="4" t="s">
        <v>139</v>
      </c>
      <c r="D7" s="4">
        <v>27.77</v>
      </c>
      <c r="E7" s="4">
        <v>28.62</v>
      </c>
      <c r="F7" s="4">
        <v>28.195</v>
      </c>
      <c r="G7" s="4">
        <v>0.79600000000000004</v>
      </c>
      <c r="H7" s="4">
        <v>6.7582299000000002E-8</v>
      </c>
      <c r="I7" s="26">
        <v>1.3745466199247178E-7</v>
      </c>
      <c r="J7" s="4">
        <f t="shared" si="0"/>
        <v>0.49166974783075307</v>
      </c>
      <c r="K7" s="20">
        <f t="shared" si="1"/>
        <v>57.616834273068214</v>
      </c>
      <c r="L7" s="5" t="s">
        <v>15</v>
      </c>
      <c r="M7" s="5">
        <v>26.58</v>
      </c>
      <c r="N7" s="5">
        <v>27.51</v>
      </c>
      <c r="O7" s="5">
        <v>27.045000000000002</v>
      </c>
      <c r="P7" s="5">
        <v>0.67200000000000004</v>
      </c>
      <c r="Q7" s="5">
        <v>9.1743434399999996E-7</v>
      </c>
      <c r="R7" s="5">
        <f t="shared" si="2"/>
        <v>6.6744505475576137</v>
      </c>
      <c r="S7" s="20">
        <f t="shared" si="3"/>
        <v>40.493536800195642</v>
      </c>
      <c r="T7" s="6">
        <v>28.4</v>
      </c>
      <c r="U7" s="6">
        <v>28.74</v>
      </c>
      <c r="V7" s="6">
        <v>28.57</v>
      </c>
      <c r="W7" s="6">
        <v>0.88200000000000001</v>
      </c>
      <c r="X7" s="6">
        <v>1.4259933E-8</v>
      </c>
      <c r="Y7" s="6">
        <f t="shared" si="4"/>
        <v>0.10374281085337796</v>
      </c>
      <c r="Z7" s="20">
        <f t="shared" si="5"/>
        <v>22.769012782268067</v>
      </c>
    </row>
    <row r="8" spans="1:26">
      <c r="A8" s="4" t="s">
        <v>16</v>
      </c>
      <c r="B8" s="4" t="s">
        <v>136</v>
      </c>
      <c r="C8" s="4" t="s">
        <v>139</v>
      </c>
      <c r="D8" s="4">
        <v>29.99</v>
      </c>
      <c r="E8" s="4">
        <v>28.64</v>
      </c>
      <c r="F8" s="4">
        <v>29.315000000000001</v>
      </c>
      <c r="G8" s="4">
        <v>0.79600000000000004</v>
      </c>
      <c r="H8" s="4">
        <v>3.5075983999999997E-8</v>
      </c>
      <c r="I8" s="26">
        <v>3.8023932709994032E-7</v>
      </c>
      <c r="J8" s="4">
        <f t="shared" si="0"/>
        <v>9.2247123061999295E-2</v>
      </c>
      <c r="K8" s="20">
        <f t="shared" si="1"/>
        <v>10.810075716637572</v>
      </c>
      <c r="L8" s="5" t="s">
        <v>16</v>
      </c>
      <c r="M8" s="5">
        <v>27.77</v>
      </c>
      <c r="N8" s="5">
        <v>26.96</v>
      </c>
      <c r="O8" s="5">
        <v>27.364999999999998</v>
      </c>
      <c r="P8" s="5">
        <v>0.67200000000000004</v>
      </c>
      <c r="Q8" s="5">
        <v>7.7828630099999999E-7</v>
      </c>
      <c r="R8" s="5">
        <f t="shared" si="2"/>
        <v>2.04683273278421</v>
      </c>
      <c r="S8" s="20">
        <f t="shared" si="3"/>
        <v>12.41802542370653</v>
      </c>
      <c r="T8" s="6">
        <v>29.49</v>
      </c>
      <c r="U8" s="6">
        <v>28.87</v>
      </c>
      <c r="V8" s="6">
        <v>29.18</v>
      </c>
      <c r="W8" s="6">
        <v>0.88200000000000001</v>
      </c>
      <c r="X8" s="6">
        <v>9.6961540000000007E-9</v>
      </c>
      <c r="Y8" s="6">
        <f t="shared" si="4"/>
        <v>2.5500134544082835E-2</v>
      </c>
      <c r="Z8" s="20">
        <f t="shared" si="5"/>
        <v>5.5966566223501584</v>
      </c>
    </row>
    <row r="9" spans="1:26">
      <c r="A9" s="4" t="s">
        <v>17</v>
      </c>
      <c r="B9" s="4" t="s">
        <v>136</v>
      </c>
      <c r="C9" s="4" t="s">
        <v>139</v>
      </c>
      <c r="D9" s="4">
        <v>27.68</v>
      </c>
      <c r="E9" s="4">
        <v>27.3</v>
      </c>
      <c r="F9" s="4">
        <v>27.49</v>
      </c>
      <c r="G9" s="4">
        <v>0.79600000000000004</v>
      </c>
      <c r="H9" s="4">
        <v>1.0212190899999999E-7</v>
      </c>
      <c r="I9" s="26">
        <v>3.6023111715375947E-7</v>
      </c>
      <c r="J9" s="4">
        <f t="shared" si="0"/>
        <v>0.28348997112431773</v>
      </c>
      <c r="K9" s="20">
        <f t="shared" si="1"/>
        <v>33.221069135148966</v>
      </c>
      <c r="L9" s="5" t="s">
        <v>17</v>
      </c>
      <c r="M9" s="5">
        <v>24.77</v>
      </c>
      <c r="N9" s="5">
        <v>24.56</v>
      </c>
      <c r="O9" s="5">
        <v>24.664999999999999</v>
      </c>
      <c r="P9" s="5">
        <v>0.67200000000000004</v>
      </c>
      <c r="Q9" s="5">
        <v>3.1180087090000002E-6</v>
      </c>
      <c r="R9" s="5">
        <f t="shared" si="2"/>
        <v>8.6555784898202539</v>
      </c>
      <c r="S9" s="20">
        <f t="shared" si="3"/>
        <v>52.512934751277037</v>
      </c>
      <c r="T9" s="6">
        <v>27.09</v>
      </c>
      <c r="U9" s="6">
        <v>27.01</v>
      </c>
      <c r="V9" s="6">
        <v>27.05</v>
      </c>
      <c r="W9" s="6">
        <v>0.88200000000000001</v>
      </c>
      <c r="X9" s="6">
        <v>3.7285442999999998E-8</v>
      </c>
      <c r="Y9" s="6">
        <f t="shared" si="4"/>
        <v>0.10350422610516805</v>
      </c>
      <c r="Z9" s="20">
        <f t="shared" si="5"/>
        <v>22.716649258116757</v>
      </c>
    </row>
    <row r="10" spans="1:26">
      <c r="A10" s="4" t="s">
        <v>18</v>
      </c>
      <c r="B10" s="4" t="s">
        <v>136</v>
      </c>
      <c r="C10" s="4" t="s">
        <v>139</v>
      </c>
      <c r="D10" s="4">
        <v>29.83</v>
      </c>
      <c r="E10" s="4">
        <v>29.36</v>
      </c>
      <c r="F10" s="4">
        <v>29.594999999999999</v>
      </c>
      <c r="G10" s="4">
        <v>0.79600000000000004</v>
      </c>
      <c r="H10" s="4">
        <v>2.9771732000000001E-8</v>
      </c>
      <c r="I10" s="26">
        <v>2.0649925902017896E-7</v>
      </c>
      <c r="J10" s="4">
        <f t="shared" si="0"/>
        <v>0.14417355365469242</v>
      </c>
      <c r="K10" s="20">
        <f t="shared" si="1"/>
        <v>16.895128862679528</v>
      </c>
      <c r="L10" s="5" t="s">
        <v>18</v>
      </c>
      <c r="M10" s="5">
        <v>27.87</v>
      </c>
      <c r="N10" s="5">
        <v>28.33</v>
      </c>
      <c r="O10" s="5">
        <v>28.1</v>
      </c>
      <c r="P10" s="5">
        <v>0.67200000000000004</v>
      </c>
      <c r="Q10" s="5">
        <v>5.3340947500000001E-7</v>
      </c>
      <c r="R10" s="5">
        <f t="shared" si="2"/>
        <v>2.5831060001424779</v>
      </c>
      <c r="S10" s="20">
        <f t="shared" si="3"/>
        <v>15.671566839887909</v>
      </c>
      <c r="T10" s="6">
        <v>28.55</v>
      </c>
      <c r="U10" s="6">
        <v>27.96</v>
      </c>
      <c r="V10" s="6">
        <v>28.254999999999999</v>
      </c>
      <c r="W10" s="6">
        <v>0.88200000000000001</v>
      </c>
      <c r="X10" s="6">
        <v>1.7402941999999998E-8</v>
      </c>
      <c r="Y10" s="6">
        <f t="shared" si="4"/>
        <v>8.4276050590086596E-2</v>
      </c>
      <c r="Z10" s="20">
        <f t="shared" si="5"/>
        <v>18.496534432990753</v>
      </c>
    </row>
    <row r="11" spans="1:26">
      <c r="A11" s="4" t="s">
        <v>19</v>
      </c>
      <c r="B11" s="4" t="s">
        <v>136</v>
      </c>
      <c r="C11" s="4" t="s">
        <v>139</v>
      </c>
      <c r="D11" s="4">
        <v>28.46</v>
      </c>
      <c r="E11" s="4">
        <v>28.42</v>
      </c>
      <c r="F11" s="4">
        <v>28.44</v>
      </c>
      <c r="G11" s="4">
        <v>0.79600000000000004</v>
      </c>
      <c r="H11" s="4">
        <v>5.8550136000000002E-8</v>
      </c>
      <c r="I11" s="26">
        <v>2.5962436557138084E-7</v>
      </c>
      <c r="J11" s="4">
        <f t="shared" si="0"/>
        <v>0.2255186483408172</v>
      </c>
      <c r="K11" s="20">
        <f t="shared" si="1"/>
        <v>26.427638967553502</v>
      </c>
      <c r="L11" s="5" t="s">
        <v>19</v>
      </c>
      <c r="M11" s="5">
        <v>25.63</v>
      </c>
      <c r="N11" s="5">
        <v>26.53</v>
      </c>
      <c r="O11" s="5">
        <v>26.08</v>
      </c>
      <c r="P11" s="5">
        <v>0.67200000000000004</v>
      </c>
      <c r="Q11" s="5">
        <v>1.506600119E-6</v>
      </c>
      <c r="R11" s="5">
        <f t="shared" si="2"/>
        <v>5.8029997133908333</v>
      </c>
      <c r="S11" s="20">
        <f t="shared" si="3"/>
        <v>35.206490897097787</v>
      </c>
      <c r="T11" s="6">
        <v>26.92</v>
      </c>
      <c r="U11" s="6">
        <v>27.3</v>
      </c>
      <c r="V11" s="6">
        <v>27.11</v>
      </c>
      <c r="W11" s="6">
        <v>0.88200000000000001</v>
      </c>
      <c r="X11" s="6">
        <v>3.5897327999999999E-8</v>
      </c>
      <c r="Y11" s="6">
        <f t="shared" si="4"/>
        <v>0.13826640624040515</v>
      </c>
      <c r="Z11" s="20">
        <f t="shared" si="5"/>
        <v>30.346098637094585</v>
      </c>
    </row>
    <row r="12" spans="1:26">
      <c r="A12" s="4" t="s">
        <v>20</v>
      </c>
      <c r="B12" s="4" t="s">
        <v>136</v>
      </c>
      <c r="C12" s="4" t="s">
        <v>139</v>
      </c>
      <c r="D12" s="4">
        <v>28.97</v>
      </c>
      <c r="E12" s="4">
        <v>28.79</v>
      </c>
      <c r="F12" s="4">
        <v>28.88</v>
      </c>
      <c r="G12" s="4">
        <v>0.79600000000000004</v>
      </c>
      <c r="H12" s="4">
        <v>4.5251515000000001E-8</v>
      </c>
      <c r="I12" s="26">
        <v>1.4694641712604735E-7</v>
      </c>
      <c r="J12" s="4">
        <f t="shared" si="0"/>
        <v>0.30794568445438358</v>
      </c>
      <c r="K12" s="20">
        <f t="shared" si="1"/>
        <v>36.086937511604596</v>
      </c>
      <c r="L12" s="5" t="s">
        <v>20</v>
      </c>
      <c r="M12" s="5">
        <v>26.88</v>
      </c>
      <c r="N12" s="5">
        <v>26.59</v>
      </c>
      <c r="O12" s="5">
        <v>26.734999999999999</v>
      </c>
      <c r="P12" s="5">
        <v>0.67200000000000004</v>
      </c>
      <c r="Q12" s="5">
        <v>1.0759156840000001E-6</v>
      </c>
      <c r="R12" s="5">
        <f t="shared" si="2"/>
        <v>7.3218231859107101</v>
      </c>
      <c r="S12" s="20">
        <f t="shared" si="3"/>
        <v>44.421112196522984</v>
      </c>
      <c r="T12" s="6">
        <v>27.69</v>
      </c>
      <c r="U12" s="6">
        <v>27.46</v>
      </c>
      <c r="V12" s="6">
        <v>27.574999999999999</v>
      </c>
      <c r="W12" s="6">
        <v>0.88200000000000001</v>
      </c>
      <c r="X12" s="6">
        <v>2.6752477E-8</v>
      </c>
      <c r="Y12" s="6">
        <f t="shared" si="4"/>
        <v>0.18205600056959759</v>
      </c>
      <c r="Z12" s="20">
        <f t="shared" si="5"/>
        <v>39.956844912524339</v>
      </c>
    </row>
    <row r="13" spans="1:26">
      <c r="A13" s="4" t="s">
        <v>21</v>
      </c>
      <c r="B13" s="4" t="s">
        <v>136</v>
      </c>
      <c r="C13" s="4" t="s">
        <v>139</v>
      </c>
      <c r="D13" s="4">
        <v>29.71</v>
      </c>
      <c r="E13" s="4">
        <v>29.61</v>
      </c>
      <c r="F13" s="4">
        <v>29.66</v>
      </c>
      <c r="G13" s="4">
        <v>0.79600000000000004</v>
      </c>
      <c r="H13" s="4">
        <v>2.8659868000000001E-8</v>
      </c>
      <c r="I13" s="26">
        <v>3.8145030158591376E-7</v>
      </c>
      <c r="J13" s="4">
        <f t="shared" si="0"/>
        <v>7.5133950296654733E-2</v>
      </c>
      <c r="K13" s="20">
        <f t="shared" si="1"/>
        <v>8.8046506453219084</v>
      </c>
      <c r="L13" s="5" t="s">
        <v>21</v>
      </c>
      <c r="M13" s="5">
        <v>27.03</v>
      </c>
      <c r="N13" s="5">
        <v>26.69</v>
      </c>
      <c r="O13" s="5">
        <v>26.86</v>
      </c>
      <c r="P13" s="5">
        <v>0.67200000000000004</v>
      </c>
      <c r="Q13" s="5">
        <v>1.008959432E-6</v>
      </c>
      <c r="R13" s="5">
        <f t="shared" si="2"/>
        <v>2.6450613036748454</v>
      </c>
      <c r="S13" s="20">
        <f t="shared" si="3"/>
        <v>16.047446374192536</v>
      </c>
      <c r="T13" s="6">
        <v>28.25</v>
      </c>
      <c r="U13" s="6">
        <v>28.12</v>
      </c>
      <c r="V13" s="6">
        <v>28.184999999999999</v>
      </c>
      <c r="W13" s="6">
        <v>0.88200000000000001</v>
      </c>
      <c r="X13" s="6">
        <v>1.8190558999999999E-8</v>
      </c>
      <c r="Y13" s="6">
        <f t="shared" si="4"/>
        <v>4.7687887319451901E-2</v>
      </c>
      <c r="Z13" s="20">
        <f t="shared" si="5"/>
        <v>10.466326360392854</v>
      </c>
    </row>
    <row r="14" spans="1:26" s="25" customFormat="1">
      <c r="A14" s="25" t="s">
        <v>22</v>
      </c>
      <c r="B14" s="4" t="s">
        <v>136</v>
      </c>
      <c r="C14" s="25" t="s">
        <v>140</v>
      </c>
      <c r="D14" s="25">
        <v>27.92</v>
      </c>
      <c r="E14" s="25">
        <v>28.03</v>
      </c>
      <c r="F14" s="25">
        <v>27.975000000000001</v>
      </c>
      <c r="G14" s="25">
        <v>0.79600000000000004</v>
      </c>
      <c r="H14" s="25">
        <v>7.6874154999999997E-8</v>
      </c>
      <c r="I14" s="26">
        <v>4.935069601471893E-7</v>
      </c>
      <c r="J14" s="4">
        <f t="shared" si="0"/>
        <v>0.15577116678774328</v>
      </c>
      <c r="K14" s="20">
        <f t="shared" si="1"/>
        <v>18.254207302624891</v>
      </c>
      <c r="L14" s="5" t="s">
        <v>22</v>
      </c>
      <c r="M14" s="5">
        <v>25.69</v>
      </c>
      <c r="N14" s="5">
        <v>25.83</v>
      </c>
      <c r="O14" s="5">
        <v>25.76</v>
      </c>
      <c r="P14" s="5">
        <v>0.67200000000000004</v>
      </c>
      <c r="Q14" s="5">
        <v>1.7759617379999999E-6</v>
      </c>
      <c r="R14" s="5">
        <f t="shared" si="2"/>
        <v>3.5986559084603718</v>
      </c>
      <c r="S14" s="20">
        <f t="shared" si="3"/>
        <v>21.832854168618539</v>
      </c>
      <c r="T14" s="6">
        <v>27.54</v>
      </c>
      <c r="U14" s="6">
        <v>27.55</v>
      </c>
      <c r="V14" s="6">
        <v>27.545000000000002</v>
      </c>
      <c r="W14" s="6">
        <v>0.88200000000000001</v>
      </c>
      <c r="X14" s="6">
        <v>2.7264817000000001E-8</v>
      </c>
      <c r="Y14" s="6">
        <f t="shared" si="4"/>
        <v>5.5247076944706562E-2</v>
      </c>
      <c r="Z14" s="20">
        <f t="shared" si="5"/>
        <v>12.125383829389582</v>
      </c>
    </row>
    <row r="15" spans="1:26" s="25" customFormat="1">
      <c r="A15" s="25" t="s">
        <v>23</v>
      </c>
      <c r="B15" s="4" t="s">
        <v>136</v>
      </c>
      <c r="C15" s="25" t="s">
        <v>140</v>
      </c>
      <c r="D15" s="25">
        <v>26.95</v>
      </c>
      <c r="E15" s="25">
        <v>27.38</v>
      </c>
      <c r="F15" s="25">
        <v>27.164999999999999</v>
      </c>
      <c r="G15" s="25">
        <v>0.79600000000000004</v>
      </c>
      <c r="H15" s="25">
        <v>1.2352887399999999E-7</v>
      </c>
      <c r="I15" s="26">
        <v>1.0967646733048946E-7</v>
      </c>
      <c r="J15" s="4">
        <f t="shared" si="0"/>
        <v>1.1263024512612072</v>
      </c>
      <c r="K15" s="20">
        <f t="shared" si="1"/>
        <v>131.98693220801098</v>
      </c>
      <c r="L15" s="5" t="s">
        <v>23</v>
      </c>
      <c r="M15" s="5">
        <v>26.4</v>
      </c>
      <c r="N15" s="5">
        <v>25.49</v>
      </c>
      <c r="O15" s="5">
        <v>25.945</v>
      </c>
      <c r="P15" s="5">
        <v>0.67200000000000004</v>
      </c>
      <c r="Q15" s="5">
        <v>1.614860064E-6</v>
      </c>
      <c r="R15" s="5">
        <f t="shared" si="2"/>
        <v>14.723851919244646</v>
      </c>
      <c r="S15" s="20">
        <f t="shared" si="3"/>
        <v>89.328827187241615</v>
      </c>
      <c r="T15" s="6">
        <v>27.3</v>
      </c>
      <c r="U15" s="6">
        <v>27.64</v>
      </c>
      <c r="V15" s="6">
        <v>27.47</v>
      </c>
      <c r="W15" s="6">
        <v>0.88200000000000001</v>
      </c>
      <c r="X15" s="6">
        <v>2.8589007000000001E-8</v>
      </c>
      <c r="Y15" s="6">
        <f t="shared" si="4"/>
        <v>0.26066673823339326</v>
      </c>
      <c r="Z15" s="20">
        <f t="shared" si="5"/>
        <v>57.209981548856433</v>
      </c>
    </row>
    <row r="16" spans="1:26" s="25" customFormat="1">
      <c r="A16" s="25" t="s">
        <v>24</v>
      </c>
      <c r="B16" s="4" t="s">
        <v>136</v>
      </c>
      <c r="C16" s="25" t="s">
        <v>140</v>
      </c>
      <c r="D16" s="25">
        <v>30.29</v>
      </c>
      <c r="E16" s="25">
        <v>29.62</v>
      </c>
      <c r="F16" s="25">
        <v>29.954999999999998</v>
      </c>
      <c r="G16" s="25">
        <v>0.79600000000000004</v>
      </c>
      <c r="H16" s="25">
        <v>2.4113143000000002E-8</v>
      </c>
      <c r="I16" s="26">
        <v>3.2641672187189431E-7</v>
      </c>
      <c r="J16" s="4">
        <f t="shared" si="0"/>
        <v>7.3872266291135233E-2</v>
      </c>
      <c r="K16" s="20">
        <f t="shared" si="1"/>
        <v>8.6567988839074115</v>
      </c>
      <c r="L16" s="5" t="s">
        <v>24</v>
      </c>
      <c r="M16" s="5">
        <v>28.95</v>
      </c>
      <c r="N16" s="5">
        <v>27.96</v>
      </c>
      <c r="O16" s="5">
        <v>28.454999999999998</v>
      </c>
      <c r="P16" s="5">
        <v>0.67200000000000004</v>
      </c>
      <c r="Q16" s="5">
        <v>4.4443868E-7</v>
      </c>
      <c r="R16" s="5">
        <f t="shared" si="2"/>
        <v>1.3615683579299735</v>
      </c>
      <c r="S16" s="20">
        <f t="shared" si="3"/>
        <v>8.2605628755455864</v>
      </c>
      <c r="T16" s="6">
        <v>29.26</v>
      </c>
      <c r="U16" s="6">
        <v>29</v>
      </c>
      <c r="V16" s="6">
        <v>29.13</v>
      </c>
      <c r="W16" s="6">
        <v>0.88200000000000001</v>
      </c>
      <c r="X16" s="6">
        <v>1.0007613E-8</v>
      </c>
      <c r="Y16" s="6">
        <f t="shared" si="4"/>
        <v>3.0659008345557716E-2</v>
      </c>
      <c r="Z16" s="20">
        <f t="shared" si="5"/>
        <v>6.7289034022634358</v>
      </c>
    </row>
    <row r="17" spans="1:26" s="25" customFormat="1">
      <c r="A17" s="25" t="s">
        <v>25</v>
      </c>
      <c r="B17" s="4" t="s">
        <v>136</v>
      </c>
      <c r="C17" s="25" t="s">
        <v>140</v>
      </c>
      <c r="D17" s="25">
        <v>29.5</v>
      </c>
      <c r="E17" s="25">
        <v>29.13</v>
      </c>
      <c r="F17" s="25">
        <v>29.315000000000001</v>
      </c>
      <c r="G17" s="25">
        <v>0.79600000000000004</v>
      </c>
      <c r="H17" s="25">
        <v>3.5075983999999997E-8</v>
      </c>
      <c r="I17" s="26">
        <v>2.3525378650647783E-7</v>
      </c>
      <c r="J17" s="4">
        <f t="shared" si="0"/>
        <v>0.14909848857643854</v>
      </c>
      <c r="K17" s="20">
        <f t="shared" si="1"/>
        <v>17.47226251884576</v>
      </c>
      <c r="L17" s="5" t="s">
        <v>25</v>
      </c>
      <c r="M17" s="5">
        <v>26.98</v>
      </c>
      <c r="N17" s="5">
        <v>26.59</v>
      </c>
      <c r="O17" s="5">
        <v>26.785</v>
      </c>
      <c r="P17" s="5">
        <v>0.67200000000000004</v>
      </c>
      <c r="Q17" s="5">
        <v>1.0486158670000001E-6</v>
      </c>
      <c r="R17" s="5">
        <f t="shared" si="2"/>
        <v>4.4573814626831769</v>
      </c>
      <c r="S17" s="20">
        <f t="shared" si="3"/>
        <v>27.042696474501529</v>
      </c>
      <c r="T17" s="6">
        <v>28.97</v>
      </c>
      <c r="U17" s="6">
        <v>28.49</v>
      </c>
      <c r="V17" s="6">
        <v>28.73</v>
      </c>
      <c r="W17" s="6">
        <v>0.88200000000000001</v>
      </c>
      <c r="X17" s="6">
        <v>1.2887786999999999E-8</v>
      </c>
      <c r="Y17" s="6">
        <f t="shared" si="4"/>
        <v>5.478248487041941E-2</v>
      </c>
      <c r="Z17" s="20">
        <f t="shared" si="5"/>
        <v>12.023417218007372</v>
      </c>
    </row>
    <row r="18" spans="1:26" s="25" customFormat="1">
      <c r="A18" s="25" t="s">
        <v>26</v>
      </c>
      <c r="B18" s="4" t="s">
        <v>136</v>
      </c>
      <c r="C18" s="25" t="s">
        <v>140</v>
      </c>
      <c r="D18" s="25">
        <v>28.74</v>
      </c>
      <c r="E18" s="25">
        <v>28.55</v>
      </c>
      <c r="F18" s="25">
        <v>28.645</v>
      </c>
      <c r="G18" s="25">
        <v>0.79600000000000004</v>
      </c>
      <c r="H18" s="25">
        <v>5.1927225000000001E-8</v>
      </c>
      <c r="I18" s="26">
        <v>1.8299665972842566E-7</v>
      </c>
      <c r="J18" s="4">
        <f t="shared" si="0"/>
        <v>0.28376050730686597</v>
      </c>
      <c r="K18" s="20">
        <f t="shared" si="1"/>
        <v>33.252772201004703</v>
      </c>
      <c r="L18" s="5" t="s">
        <v>26</v>
      </c>
      <c r="M18" s="5">
        <v>26.21</v>
      </c>
      <c r="N18" s="5">
        <v>26.41</v>
      </c>
      <c r="O18" s="5">
        <v>26.31</v>
      </c>
      <c r="P18" s="5">
        <v>0.67200000000000004</v>
      </c>
      <c r="Q18" s="5">
        <v>1.338608735E-6</v>
      </c>
      <c r="R18" s="5">
        <f t="shared" si="2"/>
        <v>7.3149353490197511</v>
      </c>
      <c r="S18" s="20">
        <f t="shared" si="3"/>
        <v>44.379324056116452</v>
      </c>
      <c r="T18" s="6">
        <v>27.31</v>
      </c>
      <c r="U18" s="6">
        <v>27.81</v>
      </c>
      <c r="V18" s="6">
        <v>27.56</v>
      </c>
      <c r="W18" s="6">
        <v>0.88200000000000001</v>
      </c>
      <c r="X18" s="6">
        <v>2.7007432E-8</v>
      </c>
      <c r="Y18" s="6">
        <f t="shared" si="4"/>
        <v>0.14758428946233285</v>
      </c>
      <c r="Z18" s="20">
        <f t="shared" si="5"/>
        <v>32.391146389691166</v>
      </c>
    </row>
    <row r="19" spans="1:26" s="25" customFormat="1">
      <c r="A19" s="25" t="s">
        <v>27</v>
      </c>
      <c r="B19" s="4" t="s">
        <v>136</v>
      </c>
      <c r="C19" s="25" t="s">
        <v>140</v>
      </c>
      <c r="D19" s="25">
        <v>26.92</v>
      </c>
      <c r="E19" s="25">
        <v>26.97</v>
      </c>
      <c r="F19" s="25">
        <v>26.945</v>
      </c>
      <c r="G19" s="25">
        <v>0.79600000000000004</v>
      </c>
      <c r="H19" s="25">
        <v>1.4051279600000001E-7</v>
      </c>
      <c r="I19" s="26">
        <v>8.5817346037365659E-7</v>
      </c>
      <c r="J19" s="4">
        <f t="shared" si="0"/>
        <v>0.16373472554000848</v>
      </c>
      <c r="K19" s="20">
        <f t="shared" si="1"/>
        <v>19.187425274398599</v>
      </c>
      <c r="L19" s="5" t="s">
        <v>27</v>
      </c>
      <c r="M19" s="5">
        <v>26.61</v>
      </c>
      <c r="N19" s="5">
        <v>27.71</v>
      </c>
      <c r="O19" s="5">
        <v>27.16</v>
      </c>
      <c r="P19" s="5">
        <v>0.67200000000000004</v>
      </c>
      <c r="Q19" s="5">
        <v>8.6477439600000005E-7</v>
      </c>
      <c r="R19" s="5">
        <f t="shared" si="2"/>
        <v>1.0076918431193029</v>
      </c>
      <c r="S19" s="20">
        <f t="shared" si="3"/>
        <v>6.1136128647383972</v>
      </c>
      <c r="T19" s="6">
        <v>26.89</v>
      </c>
      <c r="U19" s="6">
        <v>26.82</v>
      </c>
      <c r="V19" s="6">
        <v>26.855</v>
      </c>
      <c r="W19" s="6">
        <v>0.88200000000000001</v>
      </c>
      <c r="X19" s="6">
        <v>4.2178403000000002E-8</v>
      </c>
      <c r="Y19" s="6">
        <f t="shared" si="4"/>
        <v>4.914904147890467E-2</v>
      </c>
      <c r="Z19" s="20">
        <f t="shared" si="5"/>
        <v>10.787014005732098</v>
      </c>
    </row>
    <row r="20" spans="1:26" s="25" customFormat="1">
      <c r="A20" s="25" t="s">
        <v>28</v>
      </c>
      <c r="B20" s="4" t="s">
        <v>136</v>
      </c>
      <c r="C20" s="25" t="s">
        <v>140</v>
      </c>
      <c r="D20" s="25">
        <v>27.66</v>
      </c>
      <c r="E20" s="25">
        <v>26.76</v>
      </c>
      <c r="F20" s="25">
        <v>27.21</v>
      </c>
      <c r="G20" s="25">
        <v>0.79600000000000004</v>
      </c>
      <c r="H20" s="25">
        <v>1.20316364E-7</v>
      </c>
      <c r="I20" s="26">
        <v>6.0681138952923749E-7</v>
      </c>
      <c r="J20" s="4">
        <f t="shared" si="0"/>
        <v>0.19827637726665132</v>
      </c>
      <c r="K20" s="20">
        <f t="shared" si="1"/>
        <v>23.235224903789462</v>
      </c>
      <c r="L20" s="5" t="s">
        <v>28</v>
      </c>
      <c r="M20" s="5">
        <v>25.06</v>
      </c>
      <c r="N20" s="5">
        <v>26.2</v>
      </c>
      <c r="O20" s="5">
        <v>25.63</v>
      </c>
      <c r="P20" s="5">
        <v>0.67200000000000004</v>
      </c>
      <c r="Q20" s="5">
        <v>1.898691125E-6</v>
      </c>
      <c r="R20" s="5">
        <f t="shared" si="2"/>
        <v>3.1289642181452777</v>
      </c>
      <c r="S20" s="20">
        <f t="shared" si="3"/>
        <v>18.983259642297543</v>
      </c>
      <c r="T20" s="6">
        <v>26.92</v>
      </c>
      <c r="U20" s="6">
        <v>26.2</v>
      </c>
      <c r="V20" s="6">
        <v>26.56</v>
      </c>
      <c r="W20" s="6">
        <v>0.88200000000000001</v>
      </c>
      <c r="X20" s="6">
        <v>5.0827988E-8</v>
      </c>
      <c r="Y20" s="6">
        <f t="shared" si="4"/>
        <v>8.3762415928666414E-2</v>
      </c>
      <c r="Z20" s="20">
        <f t="shared" si="5"/>
        <v>18.383804171731292</v>
      </c>
    </row>
    <row r="21" spans="1:26" s="25" customFormat="1">
      <c r="A21" s="25" t="s">
        <v>72</v>
      </c>
      <c r="B21" s="4" t="s">
        <v>136</v>
      </c>
      <c r="C21" s="25" t="s">
        <v>140</v>
      </c>
      <c r="I21" s="26">
        <v>4.2096577494844239E-7</v>
      </c>
      <c r="J21" s="4"/>
      <c r="K21" s="20">
        <f t="shared" si="1"/>
        <v>0</v>
      </c>
      <c r="L21" s="5"/>
      <c r="M21" s="5"/>
      <c r="N21" s="5"/>
      <c r="O21" s="5"/>
      <c r="P21" s="5"/>
      <c r="Q21" s="5"/>
      <c r="R21" s="5"/>
      <c r="S21" s="20">
        <f t="shared" si="3"/>
        <v>0</v>
      </c>
      <c r="T21" s="6"/>
      <c r="U21" s="6"/>
      <c r="V21" s="6"/>
      <c r="W21" s="6"/>
      <c r="X21" s="6"/>
      <c r="Y21" s="6"/>
      <c r="Z21" s="20">
        <f t="shared" si="5"/>
        <v>0</v>
      </c>
    </row>
    <row r="22" spans="1:26" s="25" customFormat="1">
      <c r="A22" s="25" t="s">
        <v>29</v>
      </c>
      <c r="B22" s="4" t="s">
        <v>136</v>
      </c>
      <c r="C22" s="25" t="s">
        <v>140</v>
      </c>
      <c r="D22" s="25">
        <v>28.79</v>
      </c>
      <c r="E22" s="25">
        <v>28.71</v>
      </c>
      <c r="F22" s="25">
        <v>28.75</v>
      </c>
      <c r="G22" s="25">
        <v>0.79600000000000004</v>
      </c>
      <c r="H22" s="25">
        <v>4.8830699000000002E-8</v>
      </c>
      <c r="I22" s="26">
        <v>2.8560995736387464E-7</v>
      </c>
      <c r="J22" s="4">
        <f t="shared" si="0"/>
        <v>0.17096987601797231</v>
      </c>
      <c r="K22" s="20">
        <f t="shared" si="1"/>
        <v>20.03528395976366</v>
      </c>
      <c r="L22" s="5"/>
      <c r="M22" s="5"/>
      <c r="N22" s="5"/>
      <c r="O22" s="5"/>
      <c r="P22" s="5"/>
      <c r="Q22" s="5"/>
      <c r="R22" s="5"/>
      <c r="S22" s="20">
        <f t="shared" si="3"/>
        <v>0</v>
      </c>
      <c r="T22" s="6"/>
      <c r="U22" s="6"/>
      <c r="V22" s="6"/>
      <c r="W22" s="6"/>
      <c r="X22" s="6"/>
      <c r="Y22" s="6"/>
      <c r="Z22" s="20">
        <f t="shared" si="5"/>
        <v>0</v>
      </c>
    </row>
    <row r="23" spans="1:26">
      <c r="A23" t="s">
        <v>73</v>
      </c>
      <c r="B23" s="4" t="s">
        <v>136</v>
      </c>
      <c r="C23" s="25" t="s">
        <v>140</v>
      </c>
      <c r="D23" s="25"/>
      <c r="E23" s="25"/>
      <c r="F23" s="25"/>
      <c r="G23" s="25"/>
      <c r="H23" s="25"/>
      <c r="I23" s="26">
        <v>7.2048332963547303E-7</v>
      </c>
      <c r="J23" s="4"/>
      <c r="K23" s="20">
        <f t="shared" si="1"/>
        <v>0</v>
      </c>
      <c r="L23" s="5" t="s">
        <v>29</v>
      </c>
      <c r="M23" s="5">
        <v>28.62</v>
      </c>
      <c r="N23" s="5">
        <v>28.38</v>
      </c>
      <c r="O23" s="5">
        <v>28.5</v>
      </c>
      <c r="P23" s="5">
        <v>0.67200000000000004</v>
      </c>
      <c r="Q23" s="5">
        <v>4.3427638800000002E-7</v>
      </c>
      <c r="R23" s="5">
        <f t="shared" si="2"/>
        <v>0.60275702453757152</v>
      </c>
      <c r="S23" s="20">
        <f t="shared" si="3"/>
        <v>3.6568948381256834</v>
      </c>
      <c r="T23" s="6">
        <v>28.97</v>
      </c>
      <c r="U23" s="6">
        <v>29.28</v>
      </c>
      <c r="V23" s="6">
        <v>29.125</v>
      </c>
      <c r="W23" s="6">
        <v>0.88200000000000001</v>
      </c>
      <c r="X23" s="6">
        <v>1.0039304000000001E-8</v>
      </c>
      <c r="Y23" s="6">
        <f t="shared" si="4"/>
        <v>1.3934123923560264E-2</v>
      </c>
      <c r="Z23" s="20">
        <f t="shared" si="5"/>
        <v>3.0581998223823956</v>
      </c>
    </row>
    <row r="24" spans="1:26">
      <c r="A24" s="25" t="s">
        <v>30</v>
      </c>
      <c r="B24" s="4" t="s">
        <v>136</v>
      </c>
      <c r="C24" s="25" t="s">
        <v>140</v>
      </c>
      <c r="D24" s="25">
        <v>27.06</v>
      </c>
      <c r="E24" s="25">
        <v>26.71</v>
      </c>
      <c r="F24" s="25">
        <v>26.885000000000002</v>
      </c>
      <c r="G24" s="25">
        <v>0.79600000000000004</v>
      </c>
      <c r="H24" s="25">
        <v>1.4553728E-7</v>
      </c>
      <c r="I24" s="26">
        <v>5.7488094779393649E-7</v>
      </c>
      <c r="J24" s="4">
        <f t="shared" si="0"/>
        <v>0.25316072929271466</v>
      </c>
      <c r="K24" s="20">
        <f t="shared" si="1"/>
        <v>29.66690517051795</v>
      </c>
      <c r="L24" s="5" t="s">
        <v>30</v>
      </c>
      <c r="M24" s="5">
        <v>26.84</v>
      </c>
      <c r="N24" s="5">
        <v>26.64</v>
      </c>
      <c r="O24" s="5">
        <v>26.74</v>
      </c>
      <c r="P24" s="5">
        <v>0.67200000000000004</v>
      </c>
      <c r="Q24" s="5">
        <v>1.0731540209999999E-6</v>
      </c>
      <c r="R24" s="5">
        <f t="shared" si="2"/>
        <v>1.8667413229089429</v>
      </c>
      <c r="S24" s="20">
        <f t="shared" si="3"/>
        <v>11.325420409822382</v>
      </c>
      <c r="T24" s="6">
        <v>26.52</v>
      </c>
      <c r="U24" s="6">
        <v>26.11</v>
      </c>
      <c r="V24" s="6">
        <v>26.315000000000001</v>
      </c>
      <c r="W24" s="6">
        <v>0.88200000000000001</v>
      </c>
      <c r="X24" s="6">
        <v>5.9345081000000002E-8</v>
      </c>
      <c r="Y24" s="6">
        <f t="shared" si="4"/>
        <v>0.10323021005954781</v>
      </c>
      <c r="Z24" s="20">
        <f t="shared" si="5"/>
        <v>22.656509429689596</v>
      </c>
    </row>
    <row r="25" spans="1:26">
      <c r="A25" s="4" t="s">
        <v>31</v>
      </c>
      <c r="B25" s="4" t="s">
        <v>137</v>
      </c>
      <c r="C25" s="4" t="s">
        <v>139</v>
      </c>
      <c r="D25" s="4">
        <v>32.26</v>
      </c>
      <c r="E25" s="4">
        <v>32.42</v>
      </c>
      <c r="F25" s="4">
        <v>32.340000000000003</v>
      </c>
      <c r="G25" s="4">
        <v>0.79600000000000004</v>
      </c>
      <c r="H25" s="4">
        <v>5.9666859999999998E-9</v>
      </c>
      <c r="I25" s="26">
        <v>5.518646823313746E-8</v>
      </c>
      <c r="J25" s="4">
        <f t="shared" si="0"/>
        <v>0.10811864196116872</v>
      </c>
      <c r="K25" s="20">
        <f t="shared" si="1"/>
        <v>12.669996279393246</v>
      </c>
      <c r="L25" s="5" t="s">
        <v>31</v>
      </c>
      <c r="M25" s="5">
        <v>28.73</v>
      </c>
      <c r="N25" s="5">
        <v>34.31</v>
      </c>
      <c r="O25" s="5">
        <v>31.52</v>
      </c>
      <c r="P25" s="5">
        <v>0.67200000000000004</v>
      </c>
      <c r="Q25" s="5">
        <v>9.1958667999999997E-8</v>
      </c>
      <c r="R25" s="5">
        <f t="shared" si="2"/>
        <v>1.666326382973393</v>
      </c>
      <c r="S25" s="20">
        <f t="shared" si="3"/>
        <v>10.109513619029107</v>
      </c>
      <c r="T25" s="6">
        <v>30.93</v>
      </c>
      <c r="U25" s="6">
        <v>31</v>
      </c>
      <c r="V25" s="6">
        <v>30.965</v>
      </c>
      <c r="W25" s="6">
        <v>0.88200000000000001</v>
      </c>
      <c r="X25" s="6">
        <v>3.1361980000000002E-9</v>
      </c>
      <c r="Y25" s="6">
        <f t="shared" si="4"/>
        <v>5.6829112288016063E-2</v>
      </c>
      <c r="Z25" s="20">
        <f t="shared" si="5"/>
        <v>12.472601941734</v>
      </c>
    </row>
    <row r="26" spans="1:26">
      <c r="A26" s="4" t="s">
        <v>32</v>
      </c>
      <c r="B26" s="4" t="s">
        <v>137</v>
      </c>
      <c r="C26" s="4" t="s">
        <v>139</v>
      </c>
      <c r="D26" s="4">
        <v>27.84</v>
      </c>
      <c r="E26" s="4">
        <v>28.55</v>
      </c>
      <c r="F26" s="4">
        <v>28.195</v>
      </c>
      <c r="G26" s="4">
        <v>0.79600000000000004</v>
      </c>
      <c r="H26" s="4">
        <v>6.7582299000000002E-8</v>
      </c>
      <c r="I26" s="26">
        <v>1.812593310786467E-7</v>
      </c>
      <c r="J26" s="4">
        <f t="shared" si="0"/>
        <v>0.37284866162656577</v>
      </c>
      <c r="K26" s="20">
        <f t="shared" si="1"/>
        <v>43.692660857523364</v>
      </c>
      <c r="L26" s="5" t="s">
        <v>32</v>
      </c>
      <c r="M26" s="5">
        <v>27.22</v>
      </c>
      <c r="N26" s="5">
        <v>28.45</v>
      </c>
      <c r="O26" s="5">
        <v>27.835000000000001</v>
      </c>
      <c r="P26" s="5">
        <v>0.67200000000000004</v>
      </c>
      <c r="Q26" s="5">
        <v>6.11249248E-7</v>
      </c>
      <c r="R26" s="5">
        <f t="shared" si="2"/>
        <v>3.3722360353122167</v>
      </c>
      <c r="S26" s="20">
        <f t="shared" si="3"/>
        <v>20.459176829893558</v>
      </c>
      <c r="T26" s="6">
        <v>26.7</v>
      </c>
      <c r="U26" s="6">
        <v>28.18</v>
      </c>
      <c r="V26" s="6">
        <v>27.44</v>
      </c>
      <c r="W26" s="6">
        <v>0.88200000000000001</v>
      </c>
      <c r="X26" s="6">
        <v>2.9136518E-8</v>
      </c>
      <c r="Y26" s="6">
        <f t="shared" si="4"/>
        <v>0.16074492731829593</v>
      </c>
      <c r="Z26" s="20">
        <f t="shared" si="5"/>
        <v>35.279584914734926</v>
      </c>
    </row>
    <row r="27" spans="1:26">
      <c r="A27" s="4" t="s">
        <v>59</v>
      </c>
      <c r="B27" s="4" t="s">
        <v>137</v>
      </c>
      <c r="C27" s="4" t="s">
        <v>139</v>
      </c>
      <c r="D27" s="4"/>
      <c r="E27" s="4"/>
      <c r="F27" s="4"/>
      <c r="G27" s="4"/>
      <c r="H27" s="4"/>
      <c r="I27" s="26">
        <v>9.2372615440171811E-8</v>
      </c>
      <c r="J27" s="4"/>
      <c r="K27" s="20">
        <f t="shared" si="1"/>
        <v>0</v>
      </c>
      <c r="L27" s="5" t="s">
        <v>59</v>
      </c>
      <c r="M27" s="5">
        <v>28.69</v>
      </c>
      <c r="N27" s="5">
        <v>29.91</v>
      </c>
      <c r="O27" s="5">
        <v>29.3</v>
      </c>
      <c r="P27" s="5">
        <v>0.67200000000000004</v>
      </c>
      <c r="Q27" s="5">
        <v>2.8785726700000002E-7</v>
      </c>
      <c r="R27" s="5">
        <f t="shared" si="2"/>
        <v>3.1162619530507971</v>
      </c>
      <c r="S27" s="20">
        <f t="shared" si="3"/>
        <v>18.906195674951583</v>
      </c>
      <c r="T27" s="6">
        <v>29.45</v>
      </c>
      <c r="U27" s="6">
        <v>30.57</v>
      </c>
      <c r="V27" s="6">
        <v>30.01</v>
      </c>
      <c r="W27" s="6">
        <v>0.88200000000000001</v>
      </c>
      <c r="X27" s="6">
        <v>5.7367409999999997E-9</v>
      </c>
      <c r="Y27" s="6">
        <f t="shared" si="4"/>
        <v>6.2104347404946983E-2</v>
      </c>
      <c r="Z27" s="20">
        <f t="shared" si="5"/>
        <v>13.630387187948568</v>
      </c>
    </row>
    <row r="28" spans="1:26">
      <c r="A28" s="4" t="s">
        <v>33</v>
      </c>
      <c r="B28" s="4" t="s">
        <v>137</v>
      </c>
      <c r="C28" s="4" t="s">
        <v>139</v>
      </c>
      <c r="D28" s="4">
        <v>31.43</v>
      </c>
      <c r="E28" s="4">
        <v>31.22</v>
      </c>
      <c r="F28" s="4">
        <v>31.324999999999999</v>
      </c>
      <c r="G28" s="4">
        <v>0.79600000000000004</v>
      </c>
      <c r="H28" s="4">
        <v>1.0810708E-8</v>
      </c>
      <c r="I28" s="26">
        <v>3.2745628378411673E-7</v>
      </c>
      <c r="J28" s="4">
        <f t="shared" si="0"/>
        <v>3.301420230838268E-2</v>
      </c>
      <c r="K28" s="20">
        <f t="shared" si="1"/>
        <v>3.8688038697764542</v>
      </c>
      <c r="L28" s="5" t="s">
        <v>33</v>
      </c>
      <c r="M28" s="5">
        <v>29.06</v>
      </c>
      <c r="N28" s="5">
        <v>28.87</v>
      </c>
      <c r="O28" s="5">
        <v>28.965</v>
      </c>
      <c r="P28" s="5">
        <v>0.67200000000000004</v>
      </c>
      <c r="Q28" s="5">
        <v>3.4194900900000002E-7</v>
      </c>
      <c r="R28" s="5">
        <f t="shared" si="2"/>
        <v>1.044258503908992</v>
      </c>
      <c r="S28" s="20">
        <f t="shared" si="3"/>
        <v>6.3354608526434664</v>
      </c>
      <c r="T28" s="6">
        <v>29.29</v>
      </c>
      <c r="U28" s="6">
        <v>29.5</v>
      </c>
      <c r="V28" s="6">
        <v>29.395</v>
      </c>
      <c r="W28" s="6">
        <v>0.88200000000000001</v>
      </c>
      <c r="X28" s="6">
        <v>8.4636229999999995E-9</v>
      </c>
      <c r="Y28" s="6">
        <f t="shared" si="4"/>
        <v>2.5846573784425658E-2</v>
      </c>
      <c r="Z28" s="20">
        <f t="shared" si="5"/>
        <v>5.672691572885606</v>
      </c>
    </row>
    <row r="29" spans="1:26">
      <c r="A29" s="4" t="s">
        <v>60</v>
      </c>
      <c r="B29" s="4" t="s">
        <v>137</v>
      </c>
      <c r="C29" s="4" t="s">
        <v>139</v>
      </c>
      <c r="D29" s="4"/>
      <c r="E29" s="4"/>
      <c r="F29" s="4"/>
      <c r="G29" s="4"/>
      <c r="H29" s="4"/>
      <c r="I29" s="26">
        <v>1.6027199973781096E-9</v>
      </c>
      <c r="J29" s="4"/>
      <c r="K29" s="20">
        <f t="shared" si="1"/>
        <v>0</v>
      </c>
      <c r="L29" s="23" t="s">
        <v>60</v>
      </c>
      <c r="M29" s="23">
        <v>28.47</v>
      </c>
      <c r="N29" s="23">
        <v>27.88</v>
      </c>
      <c r="O29" s="23">
        <v>28.175000000000001</v>
      </c>
      <c r="P29" s="23">
        <v>0.67200000000000004</v>
      </c>
      <c r="Q29" s="23">
        <v>5.1323705599999997E-7</v>
      </c>
      <c r="R29" s="5">
        <f t="shared" si="2"/>
        <v>320.22877161301085</v>
      </c>
      <c r="S29" s="20"/>
      <c r="T29" s="6">
        <v>31.68</v>
      </c>
      <c r="U29" s="6">
        <v>30.85</v>
      </c>
      <c r="V29" s="6">
        <v>31.265000000000001</v>
      </c>
      <c r="W29" s="6">
        <v>0.88200000000000001</v>
      </c>
      <c r="X29" s="6">
        <v>2.5942849999999998E-9</v>
      </c>
      <c r="Y29" s="6">
        <f t="shared" si="4"/>
        <v>1.6186763778102176</v>
      </c>
      <c r="Z29" s="20"/>
    </row>
    <row r="30" spans="1:26">
      <c r="A30" s="4" t="s">
        <v>34</v>
      </c>
      <c r="B30" s="4" t="s">
        <v>137</v>
      </c>
      <c r="C30" s="4" t="s">
        <v>139</v>
      </c>
      <c r="D30" s="4">
        <v>30.14</v>
      </c>
      <c r="E30" s="4">
        <v>30.65</v>
      </c>
      <c r="F30" s="4">
        <v>30.395</v>
      </c>
      <c r="G30" s="4">
        <v>0.79600000000000004</v>
      </c>
      <c r="H30" s="4">
        <v>1.8636272E-8</v>
      </c>
      <c r="I30" s="26">
        <v>3.5567841125336664E-7</v>
      </c>
      <c r="J30" s="4">
        <f t="shared" si="0"/>
        <v>5.2396410381861769E-2</v>
      </c>
      <c r="K30" s="20">
        <f t="shared" si="1"/>
        <v>6.1401282197956135</v>
      </c>
      <c r="L30" s="5" t="s">
        <v>34</v>
      </c>
      <c r="M30" s="5">
        <v>28.04</v>
      </c>
      <c r="N30" s="5">
        <v>29.44</v>
      </c>
      <c r="O30" s="5">
        <v>28.74</v>
      </c>
      <c r="P30" s="5">
        <v>0.67200000000000004</v>
      </c>
      <c r="Q30" s="5">
        <v>3.8387471899999997E-7</v>
      </c>
      <c r="R30" s="5">
        <f t="shared" si="2"/>
        <v>1.079274723611346</v>
      </c>
      <c r="S30" s="20">
        <f t="shared" si="3"/>
        <v>6.5479023968601471</v>
      </c>
      <c r="T30" s="6">
        <v>28.95</v>
      </c>
      <c r="U30" s="6">
        <v>30.07</v>
      </c>
      <c r="V30" s="6">
        <v>29.51</v>
      </c>
      <c r="W30" s="6">
        <v>0.88200000000000001</v>
      </c>
      <c r="X30" s="6">
        <v>7.8700060000000006E-9</v>
      </c>
      <c r="Y30" s="6">
        <f t="shared" si="4"/>
        <v>2.2126746383810798E-2</v>
      </c>
      <c r="Z30" s="20">
        <f t="shared" si="5"/>
        <v>4.8562803253425395</v>
      </c>
    </row>
    <row r="31" spans="1:26">
      <c r="A31" s="4" t="s">
        <v>35</v>
      </c>
      <c r="B31" s="4" t="s">
        <v>137</v>
      </c>
      <c r="C31" s="4" t="s">
        <v>139</v>
      </c>
      <c r="D31" s="4">
        <v>30.81</v>
      </c>
      <c r="E31" s="4">
        <v>30.84</v>
      </c>
      <c r="F31" s="4">
        <v>30.824999999999999</v>
      </c>
      <c r="G31" s="4">
        <v>0.79600000000000004</v>
      </c>
      <c r="H31" s="4">
        <v>1.4487962E-8</v>
      </c>
      <c r="I31" s="26">
        <v>3.1419642592430972E-7</v>
      </c>
      <c r="J31" s="4">
        <f t="shared" si="0"/>
        <v>4.6111161059133647E-2</v>
      </c>
      <c r="K31" s="20">
        <f t="shared" si="1"/>
        <v>5.4035846960374707</v>
      </c>
      <c r="L31" s="5" t="s">
        <v>35</v>
      </c>
      <c r="M31" s="5">
        <v>28.89</v>
      </c>
      <c r="N31" s="5">
        <v>28.71</v>
      </c>
      <c r="O31" s="5">
        <v>28.8</v>
      </c>
      <c r="P31" s="5">
        <v>0.67200000000000004</v>
      </c>
      <c r="Q31" s="5">
        <v>3.72216254E-7</v>
      </c>
      <c r="R31" s="5">
        <f t="shared" si="2"/>
        <v>1.1846610059455842</v>
      </c>
      <c r="S31" s="20">
        <f t="shared" si="3"/>
        <v>7.187275371688596</v>
      </c>
      <c r="T31" s="6">
        <v>29.5</v>
      </c>
      <c r="U31" s="6">
        <v>30.2</v>
      </c>
      <c r="V31" s="6">
        <v>29.85</v>
      </c>
      <c r="W31" s="6">
        <v>0.88200000000000001</v>
      </c>
      <c r="X31" s="6">
        <v>6.3475239999999996E-9</v>
      </c>
      <c r="Y31" s="6">
        <f t="shared" si="4"/>
        <v>2.0202406762988213E-2</v>
      </c>
      <c r="Z31" s="20">
        <f t="shared" si="5"/>
        <v>4.4339347857960982</v>
      </c>
    </row>
    <row r="32" spans="1:26">
      <c r="A32" s="4" t="s">
        <v>74</v>
      </c>
      <c r="B32" s="4" t="s">
        <v>137</v>
      </c>
      <c r="C32" s="4" t="s">
        <v>139</v>
      </c>
      <c r="D32" s="4"/>
      <c r="E32" s="4"/>
      <c r="F32" s="4"/>
      <c r="G32" s="4"/>
      <c r="H32" s="4"/>
      <c r="I32" s="26">
        <v>5.5212749562264666E-9</v>
      </c>
      <c r="J32" s="4"/>
      <c r="K32" s="20">
        <f t="shared" si="1"/>
        <v>0</v>
      </c>
      <c r="L32" s="5" t="s">
        <v>74</v>
      </c>
      <c r="M32" s="5"/>
      <c r="N32" s="5"/>
      <c r="O32" s="5"/>
      <c r="P32" s="5"/>
      <c r="Q32" s="5"/>
      <c r="R32" s="5"/>
      <c r="S32" s="20">
        <f t="shared" si="3"/>
        <v>0</v>
      </c>
      <c r="T32" s="6"/>
      <c r="U32" s="6"/>
      <c r="V32" s="6"/>
      <c r="W32" s="6"/>
      <c r="X32" s="6"/>
      <c r="Y32" s="6"/>
      <c r="Z32" s="20">
        <f t="shared" si="5"/>
        <v>0</v>
      </c>
    </row>
    <row r="33" spans="1:26">
      <c r="A33" s="4" t="s">
        <v>36</v>
      </c>
      <c r="B33" s="4" t="s">
        <v>137</v>
      </c>
      <c r="C33" s="4" t="s">
        <v>139</v>
      </c>
      <c r="D33" s="4">
        <v>33.799999999999997</v>
      </c>
      <c r="E33" s="4">
        <v>33.06</v>
      </c>
      <c r="F33" s="4">
        <v>33.43</v>
      </c>
      <c r="G33" s="4">
        <v>0.79600000000000004</v>
      </c>
      <c r="H33" s="4">
        <v>3.1516599999999998E-9</v>
      </c>
      <c r="I33" s="26">
        <v>6.0517303354931593E-8</v>
      </c>
      <c r="J33" s="4">
        <f t="shared" si="0"/>
        <v>5.2078658917031354E-2</v>
      </c>
      <c r="K33" s="20">
        <f t="shared" si="1"/>
        <v>6.1028921816420914</v>
      </c>
      <c r="L33" s="5" t="s">
        <v>36</v>
      </c>
      <c r="M33" s="5">
        <v>28.58</v>
      </c>
      <c r="N33" s="5">
        <v>27.84</v>
      </c>
      <c r="O33" s="5">
        <v>28.21</v>
      </c>
      <c r="P33" s="5">
        <v>0.67200000000000004</v>
      </c>
      <c r="Q33" s="5">
        <v>5.04086116E-7</v>
      </c>
      <c r="R33" s="5">
        <f t="shared" si="2"/>
        <v>8.3296195972836866</v>
      </c>
      <c r="S33" s="20">
        <f t="shared" si="3"/>
        <v>50.535359471299792</v>
      </c>
      <c r="T33" s="6">
        <v>30.7</v>
      </c>
      <c r="U33" s="6">
        <v>30.1</v>
      </c>
      <c r="V33" s="6">
        <v>30.4</v>
      </c>
      <c r="W33" s="6">
        <v>0.88200000000000001</v>
      </c>
      <c r="X33" s="6">
        <v>4.482947E-9</v>
      </c>
      <c r="Y33" s="6">
        <f t="shared" si="4"/>
        <v>7.4077111032322326E-2</v>
      </c>
      <c r="Z33" s="20">
        <f t="shared" si="5"/>
        <v>16.25811633687308</v>
      </c>
    </row>
    <row r="34" spans="1:26">
      <c r="A34" s="4" t="s">
        <v>61</v>
      </c>
      <c r="B34" s="4" t="s">
        <v>137</v>
      </c>
      <c r="C34" s="4" t="s">
        <v>139</v>
      </c>
      <c r="D34" s="4"/>
      <c r="E34" s="4"/>
      <c r="F34" s="4"/>
      <c r="G34" s="4"/>
      <c r="H34" s="4"/>
      <c r="I34" s="26">
        <v>2.4529883436183151E-8</v>
      </c>
      <c r="J34" s="4"/>
      <c r="K34" s="20">
        <f t="shared" si="1"/>
        <v>0</v>
      </c>
      <c r="L34" s="5" t="s">
        <v>61</v>
      </c>
      <c r="M34" s="5">
        <v>32.78</v>
      </c>
      <c r="N34" s="5">
        <v>32.200000000000003</v>
      </c>
      <c r="O34" s="5">
        <v>32.49</v>
      </c>
      <c r="P34" s="5">
        <v>0.67200000000000004</v>
      </c>
      <c r="Q34" s="5">
        <v>5.5853897999999999E-8</v>
      </c>
      <c r="R34" s="5">
        <f t="shared" si="2"/>
        <v>2.2769736409595782</v>
      </c>
      <c r="S34" s="20">
        <f t="shared" si="3"/>
        <v>13.814278084210533</v>
      </c>
      <c r="T34" s="6"/>
      <c r="U34" s="6"/>
      <c r="V34" s="6"/>
      <c r="W34" s="6"/>
      <c r="X34" s="6"/>
      <c r="Y34" s="6"/>
      <c r="Z34" s="20">
        <f t="shared" si="5"/>
        <v>0</v>
      </c>
    </row>
    <row r="35" spans="1:26">
      <c r="A35" s="4" t="s">
        <v>37</v>
      </c>
      <c r="B35" s="4" t="s">
        <v>137</v>
      </c>
      <c r="C35" s="4" t="s">
        <v>139</v>
      </c>
      <c r="D35" s="4">
        <v>30.96</v>
      </c>
      <c r="E35" s="4">
        <v>30.51</v>
      </c>
      <c r="F35" s="4">
        <v>30.734999999999999</v>
      </c>
      <c r="G35" s="4">
        <v>0.79600000000000004</v>
      </c>
      <c r="H35" s="4">
        <v>1.5271963000000001E-8</v>
      </c>
      <c r="I35" s="26">
        <v>8.8350746276641953E-8</v>
      </c>
      <c r="J35" s="4">
        <f t="shared" si="0"/>
        <v>0.17285607245671428</v>
      </c>
      <c r="K35" s="20">
        <f t="shared" si="1"/>
        <v>20.256319864650891</v>
      </c>
      <c r="L35" s="5" t="s">
        <v>37</v>
      </c>
      <c r="M35" s="5">
        <v>26.84</v>
      </c>
      <c r="N35" s="5">
        <v>26.32</v>
      </c>
      <c r="O35" s="5">
        <v>26.58</v>
      </c>
      <c r="P35" s="5">
        <v>0.67200000000000004</v>
      </c>
      <c r="Q35" s="5">
        <v>1.165144692E-6</v>
      </c>
      <c r="R35" s="5">
        <f t="shared" si="2"/>
        <v>13.187717604011223</v>
      </c>
      <c r="S35" s="20">
        <f t="shared" si="3"/>
        <v>80.009181924949559</v>
      </c>
      <c r="T35" s="6">
        <v>29.9</v>
      </c>
      <c r="U35" s="6">
        <v>29.83</v>
      </c>
      <c r="V35" s="6">
        <v>29.864999999999998</v>
      </c>
      <c r="W35" s="6">
        <v>0.88200000000000001</v>
      </c>
      <c r="X35" s="6">
        <v>6.2876020000000003E-9</v>
      </c>
      <c r="Y35" s="6">
        <f t="shared" si="4"/>
        <v>7.1166371139779583E-2</v>
      </c>
      <c r="Z35" s="20">
        <f t="shared" si="5"/>
        <v>15.619280033190979</v>
      </c>
    </row>
    <row r="36" spans="1:26">
      <c r="A36" s="4" t="s">
        <v>38</v>
      </c>
      <c r="B36" s="4" t="s">
        <v>137</v>
      </c>
      <c r="C36" s="4" t="s">
        <v>139</v>
      </c>
      <c r="D36" s="4">
        <v>32.869999999999997</v>
      </c>
      <c r="E36" s="4">
        <v>33.1</v>
      </c>
      <c r="F36" s="4">
        <v>32.984999999999999</v>
      </c>
      <c r="G36" s="4">
        <v>0.79600000000000004</v>
      </c>
      <c r="H36" s="4">
        <v>4.0898339999999998E-9</v>
      </c>
      <c r="I36" s="26">
        <v>1.7953849623177035E-7</v>
      </c>
      <c r="J36" s="4">
        <f t="shared" si="0"/>
        <v>2.2779705109707168E-2</v>
      </c>
      <c r="K36" s="20">
        <f t="shared" si="1"/>
        <v>2.669463598047447</v>
      </c>
      <c r="L36" s="5" t="s">
        <v>38</v>
      </c>
      <c r="M36" s="5">
        <v>27.07</v>
      </c>
      <c r="N36" s="5">
        <v>27.9</v>
      </c>
      <c r="O36" s="5">
        <v>27.484999999999999</v>
      </c>
      <c r="P36" s="5">
        <v>0.67200000000000004</v>
      </c>
      <c r="Q36" s="5">
        <v>7.31730291E-7</v>
      </c>
      <c r="R36" s="5">
        <f t="shared" si="2"/>
        <v>4.0756177998471852</v>
      </c>
      <c r="S36" s="20">
        <f t="shared" si="3"/>
        <v>24.726556618512394</v>
      </c>
      <c r="T36" s="6">
        <v>29</v>
      </c>
      <c r="U36" s="6">
        <v>29.45</v>
      </c>
      <c r="V36" s="6">
        <v>29.225000000000001</v>
      </c>
      <c r="W36" s="6">
        <v>0.88200000000000001</v>
      </c>
      <c r="X36" s="6">
        <v>9.4241379999999999E-9</v>
      </c>
      <c r="Y36" s="6">
        <f t="shared" si="4"/>
        <v>5.2490904167060447E-2</v>
      </c>
      <c r="Z36" s="20">
        <f t="shared" si="5"/>
        <v>11.520471231705516</v>
      </c>
    </row>
    <row r="37" spans="1:26">
      <c r="A37" s="4" t="s">
        <v>39</v>
      </c>
      <c r="B37" s="4" t="s">
        <v>137</v>
      </c>
      <c r="C37" s="4" t="s">
        <v>140</v>
      </c>
      <c r="D37" s="4">
        <v>31.5</v>
      </c>
      <c r="E37" s="4">
        <v>31.62</v>
      </c>
      <c r="F37" s="4">
        <v>31.56</v>
      </c>
      <c r="G37" s="4">
        <v>0.79600000000000004</v>
      </c>
      <c r="H37" s="4">
        <v>9.4208950000000001E-9</v>
      </c>
      <c r="I37" s="26">
        <v>1.8890891830356807E-7</v>
      </c>
      <c r="J37" s="4">
        <f t="shared" si="0"/>
        <v>4.9870038347586368E-2</v>
      </c>
      <c r="K37" s="20">
        <f t="shared" si="1"/>
        <v>5.84407266735787</v>
      </c>
      <c r="L37" s="5" t="s">
        <v>39</v>
      </c>
      <c r="M37" s="5">
        <v>26.99</v>
      </c>
      <c r="N37" s="5">
        <v>26.89</v>
      </c>
      <c r="O37" s="5">
        <v>26.94</v>
      </c>
      <c r="P37" s="5">
        <v>0.67200000000000004</v>
      </c>
      <c r="Q37" s="5">
        <v>9.6831085999999991E-7</v>
      </c>
      <c r="R37" s="5">
        <f t="shared" si="2"/>
        <v>5.125808080929076</v>
      </c>
      <c r="S37" s="20">
        <f t="shared" si="3"/>
        <v>31.098005248056722</v>
      </c>
      <c r="T37" s="6">
        <v>28.12</v>
      </c>
      <c r="U37" s="6">
        <v>28.5</v>
      </c>
      <c r="V37" s="6">
        <v>28.31</v>
      </c>
      <c r="W37" s="6">
        <v>0.88200000000000001</v>
      </c>
      <c r="X37" s="6">
        <v>1.6808097999999999E-8</v>
      </c>
      <c r="Y37" s="6">
        <f t="shared" si="4"/>
        <v>8.8974613538309225E-2</v>
      </c>
      <c r="Z37" s="20">
        <f t="shared" si="5"/>
        <v>19.527754224958521</v>
      </c>
    </row>
    <row r="38" spans="1:26">
      <c r="A38" s="4" t="s">
        <v>40</v>
      </c>
      <c r="B38" s="4" t="s">
        <v>137</v>
      </c>
      <c r="C38" s="4" t="s">
        <v>140</v>
      </c>
      <c r="D38" s="4">
        <v>27.95</v>
      </c>
      <c r="E38" s="4">
        <v>27.85</v>
      </c>
      <c r="F38" s="4">
        <v>27.9</v>
      </c>
      <c r="G38" s="4">
        <v>0.79600000000000004</v>
      </c>
      <c r="H38" s="4">
        <v>8.0325479999999994E-8</v>
      </c>
      <c r="I38" s="26">
        <v>3.7305378741347172E-7</v>
      </c>
      <c r="J38" s="4">
        <f t="shared" si="0"/>
        <v>0.2153187628972435</v>
      </c>
      <c r="K38" s="20">
        <f t="shared" si="1"/>
        <v>25.232354710591316</v>
      </c>
      <c r="L38" s="5" t="s">
        <v>40</v>
      </c>
      <c r="M38" s="5">
        <v>26.65</v>
      </c>
      <c r="N38" s="5">
        <v>26.81</v>
      </c>
      <c r="O38" s="5">
        <v>26.73</v>
      </c>
      <c r="P38" s="5">
        <v>0.67200000000000004</v>
      </c>
      <c r="Q38" s="5">
        <v>1.078684455E-6</v>
      </c>
      <c r="R38" s="5">
        <f t="shared" si="2"/>
        <v>2.8914984685692176</v>
      </c>
      <c r="S38" s="20">
        <f t="shared" si="3"/>
        <v>17.542567558248322</v>
      </c>
      <c r="T38" s="6">
        <v>26.98</v>
      </c>
      <c r="U38" s="6">
        <v>27.29</v>
      </c>
      <c r="V38" s="6">
        <v>27.135000000000002</v>
      </c>
      <c r="W38" s="6">
        <v>0.88200000000000001</v>
      </c>
      <c r="X38" s="6">
        <v>3.5334311999999997E-8</v>
      </c>
      <c r="Y38" s="6">
        <f t="shared" si="4"/>
        <v>9.4716400669690684E-2</v>
      </c>
      <c r="Z38" s="20">
        <f t="shared" si="5"/>
        <v>20.787936241544301</v>
      </c>
    </row>
    <row r="39" spans="1:26">
      <c r="A39" s="4" t="s">
        <v>41</v>
      </c>
      <c r="B39" s="4" t="s">
        <v>137</v>
      </c>
      <c r="C39" s="4" t="s">
        <v>140</v>
      </c>
      <c r="D39" s="4">
        <v>29.06</v>
      </c>
      <c r="E39" s="4">
        <v>28.65</v>
      </c>
      <c r="F39" s="4">
        <v>28.855</v>
      </c>
      <c r="G39" s="4">
        <v>0.79600000000000004</v>
      </c>
      <c r="H39" s="4">
        <v>4.5918826E-8</v>
      </c>
      <c r="I39" s="26">
        <v>3.3589285655451749E-7</v>
      </c>
      <c r="J39" s="4">
        <f t="shared" si="0"/>
        <v>0.13670676557703779</v>
      </c>
      <c r="K39" s="20">
        <f t="shared" si="1"/>
        <v>16.020125482625239</v>
      </c>
      <c r="L39" s="5" t="s">
        <v>41</v>
      </c>
      <c r="M39" s="5">
        <v>27.76</v>
      </c>
      <c r="N39" s="5">
        <v>27.15</v>
      </c>
      <c r="O39" s="5">
        <v>27.454999999999998</v>
      </c>
      <c r="P39" s="5">
        <v>0.67200000000000004</v>
      </c>
      <c r="Q39" s="5">
        <v>7.4310147299999997E-7</v>
      </c>
      <c r="R39" s="5">
        <f t="shared" si="2"/>
        <v>2.2123169888830012</v>
      </c>
      <c r="S39" s="20">
        <f t="shared" si="3"/>
        <v>13.422009611834422</v>
      </c>
      <c r="T39" s="6">
        <v>27.88</v>
      </c>
      <c r="U39" s="6">
        <v>27.91</v>
      </c>
      <c r="V39" s="6">
        <v>27.895</v>
      </c>
      <c r="W39" s="6">
        <v>0.88200000000000001</v>
      </c>
      <c r="X39" s="6">
        <v>2.1851725000000001E-8</v>
      </c>
      <c r="Y39" s="6">
        <f t="shared" si="4"/>
        <v>6.5055640730642725E-2</v>
      </c>
      <c r="Z39" s="20">
        <f t="shared" si="5"/>
        <v>14.278123979579954</v>
      </c>
    </row>
    <row r="40" spans="1:26">
      <c r="A40" s="4" t="s">
        <v>42</v>
      </c>
      <c r="B40" s="4" t="s">
        <v>137</v>
      </c>
      <c r="C40" s="4" t="s">
        <v>140</v>
      </c>
      <c r="D40" s="4">
        <v>30.09</v>
      </c>
      <c r="E40" s="4">
        <v>30.37</v>
      </c>
      <c r="F40" s="4">
        <v>30.23</v>
      </c>
      <c r="G40" s="4">
        <v>0.79600000000000004</v>
      </c>
      <c r="H40" s="4">
        <v>2.0526721E-8</v>
      </c>
      <c r="I40" s="26">
        <v>1.7336736752653355E-7</v>
      </c>
      <c r="J40" s="4">
        <f t="shared" si="0"/>
        <v>0.11840014238468738</v>
      </c>
      <c r="K40" s="20">
        <f t="shared" si="1"/>
        <v>13.874844673246983</v>
      </c>
      <c r="L40" s="5" t="s">
        <v>42</v>
      </c>
      <c r="M40" s="5">
        <v>28.18</v>
      </c>
      <c r="N40" s="5">
        <v>28.26</v>
      </c>
      <c r="O40" s="5">
        <v>28.22</v>
      </c>
      <c r="P40" s="5">
        <v>0.67200000000000004</v>
      </c>
      <c r="Q40" s="5">
        <v>5.0150165799999996E-7</v>
      </c>
      <c r="R40" s="5">
        <f t="shared" si="2"/>
        <v>2.8927108091622036</v>
      </c>
      <c r="S40" s="20">
        <f t="shared" si="3"/>
        <v>17.549922764203728</v>
      </c>
      <c r="T40" s="6">
        <v>28.71</v>
      </c>
      <c r="U40" s="6">
        <v>29.37</v>
      </c>
      <c r="V40" s="6">
        <v>29.04</v>
      </c>
      <c r="W40" s="6">
        <v>0.88200000000000001</v>
      </c>
      <c r="X40" s="6">
        <v>1.0593666E-8</v>
      </c>
      <c r="Y40" s="6">
        <f t="shared" si="4"/>
        <v>6.1105305751260594E-2</v>
      </c>
      <c r="Z40" s="20">
        <f t="shared" si="5"/>
        <v>13.411121949271426</v>
      </c>
    </row>
    <row r="41" spans="1:26">
      <c r="A41" s="4" t="s">
        <v>43</v>
      </c>
      <c r="B41" s="4" t="s">
        <v>137</v>
      </c>
      <c r="C41" s="4" t="s">
        <v>140</v>
      </c>
      <c r="D41" s="4">
        <v>28.89</v>
      </c>
      <c r="E41" s="4">
        <v>28.1</v>
      </c>
      <c r="F41" s="4">
        <v>28.495000000000001</v>
      </c>
      <c r="G41" s="4">
        <v>0.79600000000000004</v>
      </c>
      <c r="H41" s="4">
        <v>5.6694517000000001E-8</v>
      </c>
      <c r="I41" s="26">
        <v>3.6368384886499785E-7</v>
      </c>
      <c r="J41" s="4">
        <f t="shared" si="0"/>
        <v>0.15588956500800075</v>
      </c>
      <c r="K41" s="20">
        <f t="shared" si="1"/>
        <v>18.268081922051646</v>
      </c>
      <c r="L41" s="5" t="s">
        <v>43</v>
      </c>
      <c r="M41" s="5">
        <v>28.08</v>
      </c>
      <c r="N41" s="5">
        <v>27.27</v>
      </c>
      <c r="O41" s="5">
        <v>27.675000000000001</v>
      </c>
      <c r="P41" s="5">
        <v>0.67200000000000004</v>
      </c>
      <c r="Q41" s="5">
        <v>6.6364548200000001E-7</v>
      </c>
      <c r="R41" s="5">
        <f t="shared" si="2"/>
        <v>1.8247867868510987</v>
      </c>
      <c r="S41" s="20">
        <f t="shared" si="3"/>
        <v>11.070884468970274</v>
      </c>
      <c r="T41" s="6">
        <v>28.98</v>
      </c>
      <c r="U41" s="6">
        <v>28.34</v>
      </c>
      <c r="V41" s="6">
        <v>28.66</v>
      </c>
      <c r="W41" s="6">
        <v>0.88200000000000001</v>
      </c>
      <c r="X41" s="6">
        <v>1.3471058000000001E-8</v>
      </c>
      <c r="Y41" s="6">
        <f t="shared" si="4"/>
        <v>3.7040572579841335E-2</v>
      </c>
      <c r="Z41" s="20">
        <f t="shared" si="5"/>
        <v>8.1295008646420754</v>
      </c>
    </row>
    <row r="42" spans="1:26">
      <c r="A42" s="4" t="s">
        <v>44</v>
      </c>
      <c r="B42" s="4" t="s">
        <v>137</v>
      </c>
      <c r="C42" s="4" t="s">
        <v>140</v>
      </c>
      <c r="D42" s="4">
        <v>28.56</v>
      </c>
      <c r="E42" s="4">
        <v>29.25</v>
      </c>
      <c r="F42" s="4">
        <v>28.905000000000001</v>
      </c>
      <c r="G42" s="4">
        <v>0.79600000000000004</v>
      </c>
      <c r="H42" s="4">
        <v>4.4593901E-8</v>
      </c>
      <c r="I42" s="26">
        <v>3.4236262454134801E-7</v>
      </c>
      <c r="J42" s="4">
        <f t="shared" si="0"/>
        <v>0.13025341495655662</v>
      </c>
      <c r="K42" s="20">
        <f t="shared" si="1"/>
        <v>15.263882832255264</v>
      </c>
      <c r="L42" s="5" t="s">
        <v>44</v>
      </c>
      <c r="M42" s="5">
        <v>26.14</v>
      </c>
      <c r="N42" s="5">
        <v>26.57</v>
      </c>
      <c r="O42" s="5">
        <v>26.355</v>
      </c>
      <c r="P42" s="5">
        <v>0.67200000000000004</v>
      </c>
      <c r="Q42" s="5">
        <v>1.3080008380000001E-6</v>
      </c>
      <c r="R42" s="5">
        <f t="shared" si="2"/>
        <v>3.8205129422415367</v>
      </c>
      <c r="S42" s="20">
        <f t="shared" si="3"/>
        <v>23.178849003367489</v>
      </c>
      <c r="T42" s="6">
        <v>27.62</v>
      </c>
      <c r="U42" s="6">
        <v>28.26</v>
      </c>
      <c r="V42" s="6">
        <v>27.94</v>
      </c>
      <c r="W42" s="6">
        <v>0.88200000000000001</v>
      </c>
      <c r="X42" s="6">
        <v>2.1238696000000001E-8</v>
      </c>
      <c r="Y42" s="6">
        <f t="shared" si="4"/>
        <v>6.2035673515626263E-2</v>
      </c>
      <c r="Z42" s="20">
        <f t="shared" si="5"/>
        <v>13.61531494678902</v>
      </c>
    </row>
    <row r="43" spans="1:26">
      <c r="A43" s="4" t="s">
        <v>45</v>
      </c>
      <c r="B43" s="4" t="s">
        <v>137</v>
      </c>
      <c r="C43" s="4" t="s">
        <v>140</v>
      </c>
      <c r="D43" s="4">
        <v>28.75</v>
      </c>
      <c r="E43" s="4">
        <v>28.77</v>
      </c>
      <c r="F43" s="4">
        <v>28.76</v>
      </c>
      <c r="G43" s="4">
        <v>0.79600000000000004</v>
      </c>
      <c r="H43" s="4">
        <v>4.8545600999999999E-8</v>
      </c>
      <c r="I43" s="26">
        <v>4.4718214635369869E-7</v>
      </c>
      <c r="J43" s="4">
        <f t="shared" si="0"/>
        <v>0.10855889796996247</v>
      </c>
      <c r="K43" s="20">
        <f t="shared" si="1"/>
        <v>12.721588140817113</v>
      </c>
      <c r="L43" s="5" t="s">
        <v>45</v>
      </c>
      <c r="M43" s="5">
        <v>27.89</v>
      </c>
      <c r="N43" s="5">
        <v>27.42</v>
      </c>
      <c r="O43" s="5">
        <v>27.655000000000001</v>
      </c>
      <c r="P43" s="5">
        <v>0.67200000000000004</v>
      </c>
      <c r="Q43" s="5">
        <v>6.7050321900000001E-7</v>
      </c>
      <c r="R43" s="5">
        <f t="shared" si="2"/>
        <v>1.4993962180003169</v>
      </c>
      <c r="S43" s="20">
        <f t="shared" si="3"/>
        <v>9.0967571785946912</v>
      </c>
      <c r="T43" s="6">
        <v>29.63</v>
      </c>
      <c r="U43" s="6">
        <v>29.75</v>
      </c>
      <c r="V43" s="6">
        <v>29.69</v>
      </c>
      <c r="W43" s="6">
        <v>0.88200000000000001</v>
      </c>
      <c r="X43" s="6">
        <v>7.0233370000000001E-9</v>
      </c>
      <c r="Y43" s="6">
        <f t="shared" si="4"/>
        <v>1.5705763428320977E-2</v>
      </c>
      <c r="Z43" s="20">
        <f t="shared" si="5"/>
        <v>3.4470314165685125</v>
      </c>
    </row>
    <row r="44" spans="1:26">
      <c r="A44" s="4" t="s">
        <v>46</v>
      </c>
      <c r="B44" s="4" t="s">
        <v>137</v>
      </c>
      <c r="C44" s="4" t="s">
        <v>140</v>
      </c>
      <c r="D44" s="4">
        <v>31.89</v>
      </c>
      <c r="E44" s="4">
        <v>32.94</v>
      </c>
      <c r="F44" s="4">
        <v>32.414999999999999</v>
      </c>
      <c r="G44" s="4">
        <v>0.79600000000000004</v>
      </c>
      <c r="H44" s="4">
        <v>5.7103169999999996E-9</v>
      </c>
      <c r="I44" s="26">
        <v>5.6222662295646537E-7</v>
      </c>
      <c r="J44" s="4">
        <f t="shared" si="0"/>
        <v>1.0156610816421911E-2</v>
      </c>
      <c r="K44" s="20">
        <f t="shared" si="1"/>
        <v>1.1902130744624808</v>
      </c>
      <c r="L44" s="5" t="s">
        <v>46</v>
      </c>
      <c r="M44" s="5">
        <v>30.89</v>
      </c>
      <c r="N44" s="5">
        <v>32.119999999999997</v>
      </c>
      <c r="O44" s="5">
        <v>31.504999999999999</v>
      </c>
      <c r="P44" s="5">
        <v>0.67200000000000004</v>
      </c>
      <c r="Q44" s="5">
        <v>9.2670437999999996E-8</v>
      </c>
      <c r="R44" s="5">
        <f t="shared" si="2"/>
        <v>0.16482755212247518</v>
      </c>
      <c r="S44" s="20">
        <f t="shared" si="3"/>
        <v>1</v>
      </c>
      <c r="T44" s="6">
        <v>31.21</v>
      </c>
      <c r="U44" s="6">
        <v>31.36</v>
      </c>
      <c r="V44" s="6">
        <v>31.285</v>
      </c>
      <c r="W44" s="6">
        <v>0.88200000000000001</v>
      </c>
      <c r="X44" s="6">
        <v>2.561682E-9</v>
      </c>
      <c r="Y44" s="6">
        <f t="shared" si="4"/>
        <v>4.5563157193257951E-3</v>
      </c>
      <c r="Z44" s="20">
        <f t="shared" si="5"/>
        <v>1</v>
      </c>
    </row>
    <row r="45" spans="1:26">
      <c r="A45" s="4" t="s">
        <v>47</v>
      </c>
      <c r="B45" s="4" t="s">
        <v>137</v>
      </c>
      <c r="C45" s="4" t="s">
        <v>140</v>
      </c>
      <c r="D45" s="4">
        <v>30.23</v>
      </c>
      <c r="E45" s="4">
        <v>30.09</v>
      </c>
      <c r="F45" s="4">
        <v>30.16</v>
      </c>
      <c r="G45" s="4">
        <v>0.79600000000000004</v>
      </c>
      <c r="H45" s="4">
        <v>2.1385578999999999E-8</v>
      </c>
      <c r="I45" s="26">
        <v>2.6128068622786374E-7</v>
      </c>
      <c r="J45" s="4">
        <f t="shared" si="0"/>
        <v>8.1849061669064832E-2</v>
      </c>
      <c r="K45" s="20">
        <f t="shared" si="1"/>
        <v>9.5915680035209157</v>
      </c>
      <c r="L45" s="5" t="s">
        <v>47</v>
      </c>
      <c r="M45" s="5">
        <v>28.37</v>
      </c>
      <c r="N45" s="5">
        <v>27.8</v>
      </c>
      <c r="O45" s="5">
        <v>28.085000000000001</v>
      </c>
      <c r="P45" s="5">
        <v>0.67200000000000004</v>
      </c>
      <c r="Q45" s="5">
        <v>5.3753812200000005E-7</v>
      </c>
      <c r="R45" s="5">
        <f t="shared" si="2"/>
        <v>2.0573205381557034</v>
      </c>
      <c r="S45" s="20">
        <f t="shared" si="3"/>
        <v>12.481654381586704</v>
      </c>
      <c r="T45" s="6">
        <v>28.66</v>
      </c>
      <c r="U45" s="6">
        <v>28.76</v>
      </c>
      <c r="V45" s="6">
        <v>28.71</v>
      </c>
      <c r="W45" s="6">
        <v>0.88200000000000001</v>
      </c>
      <c r="X45" s="6">
        <v>1.3051810000000001E-8</v>
      </c>
      <c r="Y45" s="6">
        <f t="shared" si="4"/>
        <v>4.9953213872905536E-2</v>
      </c>
      <c r="Z45" s="20">
        <f t="shared" si="5"/>
        <v>10.963510202119441</v>
      </c>
    </row>
    <row r="46" spans="1:26">
      <c r="A46" s="4" t="s">
        <v>48</v>
      </c>
      <c r="B46" s="4" t="s">
        <v>137</v>
      </c>
      <c r="C46" s="4" t="s">
        <v>140</v>
      </c>
      <c r="D46" s="4">
        <v>30.76</v>
      </c>
      <c r="E46" s="4">
        <v>30.7</v>
      </c>
      <c r="F46" s="4">
        <v>30.73</v>
      </c>
      <c r="G46" s="4">
        <v>0.79600000000000004</v>
      </c>
      <c r="H46" s="4">
        <v>1.5316742000000001E-8</v>
      </c>
      <c r="I46" s="26">
        <v>2.1047672465912487E-7</v>
      </c>
      <c r="J46" s="4">
        <f t="shared" si="0"/>
        <v>7.2771666438681298E-2</v>
      </c>
      <c r="K46" s="20">
        <f t="shared" si="1"/>
        <v>8.527823937656235</v>
      </c>
      <c r="L46" s="5" t="s">
        <v>48</v>
      </c>
      <c r="M46" s="5">
        <v>27.36</v>
      </c>
      <c r="N46" s="5">
        <v>27.73</v>
      </c>
      <c r="O46" s="5">
        <v>27.545000000000002</v>
      </c>
      <c r="P46" s="5">
        <v>0.67200000000000004</v>
      </c>
      <c r="Q46" s="5">
        <v>7.0950728199999999E-7</v>
      </c>
      <c r="R46" s="5">
        <f t="shared" si="2"/>
        <v>3.3709536441574444</v>
      </c>
      <c r="S46" s="20">
        <f t="shared" si="3"/>
        <v>20.451396630902192</v>
      </c>
      <c r="T46" s="6">
        <v>27.09</v>
      </c>
      <c r="U46" s="6">
        <v>27.07</v>
      </c>
      <c r="V46" s="6">
        <v>27.08</v>
      </c>
      <c r="W46" s="6">
        <v>0.88200000000000001</v>
      </c>
      <c r="X46" s="6">
        <v>3.6584803E-8</v>
      </c>
      <c r="Y46" s="6">
        <f t="shared" si="4"/>
        <v>0.17381875862640153</v>
      </c>
      <c r="Z46" s="20">
        <f t="shared" si="5"/>
        <v>38.14897152300977</v>
      </c>
    </row>
    <row r="47" spans="1:26">
      <c r="A47" s="4" t="s">
        <v>49</v>
      </c>
      <c r="B47" s="4" t="s">
        <v>137</v>
      </c>
      <c r="C47" s="4" t="s">
        <v>140</v>
      </c>
      <c r="D47" s="4">
        <v>32.049999999999997</v>
      </c>
      <c r="E47" s="4">
        <v>31.8</v>
      </c>
      <c r="F47" s="4">
        <v>31.925000000000001</v>
      </c>
      <c r="G47" s="4">
        <v>0.79600000000000004</v>
      </c>
      <c r="H47" s="4">
        <v>7.6079970000000001E-9</v>
      </c>
      <c r="I47" s="26">
        <v>8.9155109549244104E-7</v>
      </c>
      <c r="J47" s="4">
        <f t="shared" si="0"/>
        <v>8.5334391247624281E-3</v>
      </c>
      <c r="K47" s="20">
        <f t="shared" si="1"/>
        <v>1</v>
      </c>
      <c r="L47" s="5" t="s">
        <v>49</v>
      </c>
      <c r="M47" s="5">
        <v>27.91</v>
      </c>
      <c r="N47" s="5">
        <v>27.83</v>
      </c>
      <c r="O47" s="5">
        <v>27.87</v>
      </c>
      <c r="P47" s="5">
        <v>0.67200000000000004</v>
      </c>
      <c r="Q47" s="5">
        <v>6.0035076500000002E-7</v>
      </c>
      <c r="R47" s="5">
        <f t="shared" si="2"/>
        <v>0.67337785577886722</v>
      </c>
      <c r="S47" s="20">
        <f t="shared" si="3"/>
        <v>4.0853476685652259</v>
      </c>
      <c r="T47" s="6">
        <v>27.94</v>
      </c>
      <c r="U47" s="6">
        <v>28.18</v>
      </c>
      <c r="V47" s="6">
        <v>28.06</v>
      </c>
      <c r="W47" s="6">
        <v>0.88200000000000001</v>
      </c>
      <c r="X47" s="6">
        <v>1.9686726000000002E-8</v>
      </c>
      <c r="Y47" s="6">
        <f t="shared" si="4"/>
        <v>2.2081433245422909E-2</v>
      </c>
      <c r="Z47" s="20">
        <f t="shared" si="5"/>
        <v>4.8463351983629286</v>
      </c>
    </row>
    <row r="48" spans="1:26">
      <c r="A48" s="4"/>
      <c r="B48" s="4"/>
      <c r="C48" s="4"/>
      <c r="D48" s="4"/>
      <c r="E48" s="4"/>
      <c r="F48" s="4"/>
      <c r="G48" s="4"/>
      <c r="H48" s="4"/>
      <c r="I48" s="4"/>
      <c r="J48" s="20"/>
      <c r="K48"/>
      <c r="Q48" s="3"/>
    </row>
    <row r="49" spans="1:17">
      <c r="A49" s="4"/>
      <c r="B49" s="4"/>
      <c r="C49" s="4"/>
      <c r="D49" s="4"/>
      <c r="E49" s="4"/>
      <c r="F49" s="4"/>
      <c r="G49" s="4"/>
      <c r="H49" s="4"/>
      <c r="I49" s="4"/>
      <c r="J49" s="20"/>
      <c r="K49"/>
      <c r="Q49" s="3"/>
    </row>
    <row r="50" spans="1:17">
      <c r="Q50" s="3"/>
    </row>
    <row r="51" spans="1:17">
      <c r="A51" s="2"/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21"/>
    </row>
    <row r="53" spans="1:17">
      <c r="A53" s="5"/>
      <c r="B53" s="5"/>
      <c r="C53" s="5"/>
      <c r="D53" s="5"/>
      <c r="E53" s="5"/>
      <c r="F53" s="5"/>
      <c r="G53" s="5"/>
      <c r="H53" s="5"/>
      <c r="I53" s="5"/>
      <c r="J53" s="5"/>
      <c r="K53" s="21"/>
    </row>
    <row r="54" spans="1:17">
      <c r="A54" s="5"/>
      <c r="B54" s="5"/>
      <c r="C54" s="5"/>
      <c r="D54" s="5"/>
      <c r="E54" s="5"/>
      <c r="F54" s="5"/>
      <c r="G54" s="5"/>
      <c r="H54" s="5"/>
      <c r="I54" s="5"/>
      <c r="J54" s="5"/>
      <c r="K54" s="21"/>
    </row>
    <row r="55" spans="1:17">
      <c r="A55" s="5"/>
      <c r="B55" s="5"/>
      <c r="C55" s="5"/>
      <c r="D55" s="5"/>
      <c r="E55" s="5"/>
      <c r="F55" s="5"/>
      <c r="G55" s="5"/>
      <c r="H55" s="5"/>
      <c r="I55" s="5"/>
      <c r="J55" s="5"/>
      <c r="K55" s="21"/>
    </row>
    <row r="56" spans="1:17">
      <c r="A56" s="5"/>
      <c r="B56" s="5"/>
      <c r="C56" s="5"/>
      <c r="D56" s="5"/>
      <c r="E56" s="5"/>
      <c r="F56" s="5"/>
      <c r="G56" s="5"/>
      <c r="H56" s="5"/>
      <c r="I56" s="5"/>
      <c r="J56" s="5"/>
      <c r="K56" s="21"/>
    </row>
    <row r="57" spans="1:17">
      <c r="A57" s="5"/>
      <c r="B57" s="5"/>
      <c r="C57" s="5"/>
      <c r="D57" s="5"/>
      <c r="E57" s="5"/>
      <c r="F57" s="5"/>
      <c r="G57" s="5"/>
      <c r="H57" s="5"/>
      <c r="I57" s="5"/>
      <c r="J57" s="5"/>
      <c r="K57" s="21"/>
    </row>
    <row r="58" spans="1:17">
      <c r="A58" s="5"/>
      <c r="B58" s="5"/>
      <c r="C58" s="5"/>
      <c r="D58" s="5"/>
      <c r="E58" s="5"/>
      <c r="F58" s="5"/>
      <c r="G58" s="5"/>
      <c r="H58" s="5"/>
      <c r="I58" s="5"/>
      <c r="J58" s="5"/>
      <c r="K58" s="21"/>
    </row>
    <row r="59" spans="1:17">
      <c r="A59" s="5"/>
      <c r="B59" s="5"/>
      <c r="C59" s="5"/>
      <c r="D59" s="5"/>
      <c r="E59" s="5"/>
      <c r="F59" s="5"/>
      <c r="G59" s="5"/>
      <c r="H59" s="5"/>
      <c r="I59" s="5"/>
      <c r="J59" s="5"/>
      <c r="K59" s="21"/>
    </row>
    <row r="60" spans="1:17">
      <c r="A60" s="5"/>
      <c r="B60" s="5"/>
      <c r="C60" s="5"/>
      <c r="D60" s="5"/>
      <c r="E60" s="5"/>
      <c r="F60" s="5"/>
      <c r="G60" s="5"/>
      <c r="H60" s="5"/>
      <c r="I60" s="5"/>
      <c r="J60" s="5"/>
      <c r="K60" s="21"/>
    </row>
    <row r="61" spans="1:17">
      <c r="A61" s="5"/>
      <c r="B61" s="5"/>
      <c r="C61" s="5"/>
      <c r="D61" s="5"/>
      <c r="E61" s="5"/>
      <c r="F61" s="5"/>
      <c r="G61" s="5"/>
      <c r="H61" s="5"/>
      <c r="I61" s="5"/>
      <c r="J61" s="5"/>
      <c r="K61" s="21"/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21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21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21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21"/>
    </row>
    <row r="66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21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21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21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21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21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21"/>
    </row>
    <row r="72" spans="1:26" s="23" customFormat="1">
      <c r="A72" s="5"/>
      <c r="B72" s="5"/>
      <c r="C72" s="5"/>
      <c r="D72" s="5"/>
      <c r="E72" s="5"/>
      <c r="F72" s="5"/>
      <c r="G72" s="5"/>
      <c r="H72" s="5"/>
      <c r="I72" s="5"/>
      <c r="J72" s="5"/>
      <c r="K72" s="21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21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21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21"/>
      <c r="L75" s="23"/>
      <c r="M75" s="23"/>
      <c r="N75" s="23"/>
      <c r="O75" s="23"/>
      <c r="P75" s="23"/>
      <c r="Q75" s="23"/>
      <c r="R75" s="23"/>
      <c r="S75" s="23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21"/>
      <c r="T76" s="23"/>
      <c r="U76" s="23"/>
      <c r="V76" s="23"/>
      <c r="W76" s="23"/>
      <c r="X76" s="23"/>
      <c r="Y76" s="23"/>
      <c r="Z76" s="23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21"/>
    </row>
    <row r="78" spans="1:26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4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21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21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21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21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21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21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21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21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21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21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21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21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21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21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21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21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21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21"/>
    </row>
    <row r="97" spans="1:11">
      <c r="A97" s="5"/>
      <c r="B97" s="5"/>
      <c r="C97" s="5"/>
      <c r="D97" s="5"/>
      <c r="E97" s="5"/>
      <c r="F97" s="5"/>
      <c r="G97" s="5"/>
      <c r="H97" s="5"/>
      <c r="I97" s="5"/>
      <c r="J97" s="5"/>
      <c r="K97" s="21"/>
    </row>
    <row r="99" spans="1:11">
      <c r="A99" s="2" t="s">
        <v>77</v>
      </c>
    </row>
    <row r="100" spans="1:11">
      <c r="A100" s="6"/>
      <c r="B100" s="6" t="s">
        <v>51</v>
      </c>
      <c r="C100" s="6" t="s">
        <v>1</v>
      </c>
      <c r="D100" s="6" t="s">
        <v>62</v>
      </c>
      <c r="E100" s="6" t="s">
        <v>63</v>
      </c>
      <c r="F100" s="6" t="s">
        <v>64</v>
      </c>
      <c r="G100" s="6" t="s">
        <v>55</v>
      </c>
      <c r="H100" s="6" t="s">
        <v>65</v>
      </c>
      <c r="I100" s="6" t="s">
        <v>118</v>
      </c>
      <c r="J100" s="6" t="s">
        <v>124</v>
      </c>
      <c r="K100" s="22" t="s">
        <v>120</v>
      </c>
    </row>
    <row r="101" spans="1:11">
      <c r="A101" s="6" t="s">
        <v>10</v>
      </c>
      <c r="B101" s="6">
        <v>1</v>
      </c>
      <c r="C101" s="6">
        <v>0</v>
      </c>
      <c r="D101" s="6">
        <v>28.41</v>
      </c>
      <c r="E101" s="6">
        <v>28.62</v>
      </c>
      <c r="F101" s="6">
        <v>28.515000000000001</v>
      </c>
      <c r="G101" s="6">
        <v>0.88173095238095001</v>
      </c>
      <c r="H101" s="6">
        <v>1.482491E-8</v>
      </c>
      <c r="I101" s="6">
        <v>1.5025381599349572E-7</v>
      </c>
      <c r="J101" s="6">
        <f>H101/I101</f>
        <v>9.8665780312972212E-2</v>
      </c>
      <c r="K101" s="22">
        <f t="shared" ref="K101:K142" si="6">J101/$J$144</f>
        <v>21.654728598915426</v>
      </c>
    </row>
    <row r="102" spans="1:11">
      <c r="A102" s="6" t="s">
        <v>11</v>
      </c>
      <c r="B102" s="6">
        <v>1</v>
      </c>
      <c r="C102" s="6">
        <v>0</v>
      </c>
      <c r="D102" s="6">
        <v>26.78</v>
      </c>
      <c r="E102" s="6">
        <v>27.72</v>
      </c>
      <c r="F102" s="6">
        <v>27.25</v>
      </c>
      <c r="G102" s="6">
        <v>0.88200000000000001</v>
      </c>
      <c r="H102" s="6">
        <v>3.2856052000000003E-8</v>
      </c>
      <c r="I102" s="6">
        <v>3.8163195881535016E-8</v>
      </c>
      <c r="J102" s="6">
        <f t="shared" ref="J102:J142" si="7">H102/I102</f>
        <v>0.86093554905597314</v>
      </c>
      <c r="K102" s="22">
        <f t="shared" si="6"/>
        <v>188.95432232763866</v>
      </c>
    </row>
    <row r="103" spans="1:11">
      <c r="A103" s="6" t="s">
        <v>12</v>
      </c>
      <c r="B103" s="6">
        <v>1</v>
      </c>
      <c r="C103" s="6">
        <v>0</v>
      </c>
      <c r="D103" s="6">
        <v>27.61</v>
      </c>
      <c r="E103" s="6">
        <v>27.05</v>
      </c>
      <c r="F103" s="6">
        <v>27.33</v>
      </c>
      <c r="G103" s="6">
        <v>0.88200000000000001</v>
      </c>
      <c r="H103" s="6">
        <v>3.1235308999999997E-8</v>
      </c>
      <c r="I103" s="6">
        <v>1.2297785925118793E-7</v>
      </c>
      <c r="J103" s="6">
        <f t="shared" si="7"/>
        <v>0.25399132161018062</v>
      </c>
      <c r="K103" s="22">
        <f t="shared" si="6"/>
        <v>55.744890665250935</v>
      </c>
    </row>
    <row r="104" spans="1:11">
      <c r="A104" s="6" t="s">
        <v>13</v>
      </c>
      <c r="B104" s="6">
        <v>1</v>
      </c>
      <c r="C104" s="6">
        <v>0</v>
      </c>
      <c r="D104" s="6">
        <v>28.69</v>
      </c>
      <c r="E104" s="6">
        <v>28.95</v>
      </c>
      <c r="F104" s="6">
        <v>28.82</v>
      </c>
      <c r="G104" s="6">
        <v>0.88200000000000001</v>
      </c>
      <c r="H104" s="6">
        <v>1.2174821000000001E-8</v>
      </c>
      <c r="I104" s="6">
        <v>4.8418095519464437E-7</v>
      </c>
      <c r="J104" s="6">
        <f t="shared" si="7"/>
        <v>2.5145187701787301E-2</v>
      </c>
      <c r="K104" s="22">
        <f t="shared" si="6"/>
        <v>5.5187544610073846</v>
      </c>
    </row>
    <row r="105" spans="1:11">
      <c r="A105" s="6" t="s">
        <v>14</v>
      </c>
      <c r="B105" s="6">
        <v>1</v>
      </c>
      <c r="C105" s="6">
        <v>0</v>
      </c>
      <c r="D105" s="6">
        <v>27.76</v>
      </c>
      <c r="E105" s="6">
        <v>28.54</v>
      </c>
      <c r="F105" s="6">
        <v>28.15</v>
      </c>
      <c r="G105" s="6">
        <v>0.88200000000000001</v>
      </c>
      <c r="H105" s="6">
        <v>1.8597635000000002E-8</v>
      </c>
      <c r="I105" s="6">
        <v>6.6754664844316762E-7</v>
      </c>
      <c r="J105" s="6">
        <f t="shared" si="7"/>
        <v>2.7859678485949786E-2</v>
      </c>
      <c r="K105" s="22">
        <f t="shared" si="6"/>
        <v>6.1145188793177452</v>
      </c>
    </row>
    <row r="106" spans="1:11">
      <c r="A106" s="6" t="s">
        <v>15</v>
      </c>
      <c r="B106" s="6">
        <v>1</v>
      </c>
      <c r="C106" s="6">
        <v>0</v>
      </c>
      <c r="D106" s="6">
        <v>28.4</v>
      </c>
      <c r="E106" s="6">
        <v>28.74</v>
      </c>
      <c r="F106" s="6">
        <v>28.57</v>
      </c>
      <c r="G106" s="6">
        <v>0.88200000000000001</v>
      </c>
      <c r="H106" s="6">
        <v>1.4259933E-8</v>
      </c>
      <c r="I106" s="6">
        <v>1.3745466199247178E-7</v>
      </c>
      <c r="J106" s="6">
        <f t="shared" si="7"/>
        <v>0.10374281085337796</v>
      </c>
      <c r="K106" s="22">
        <f t="shared" si="6"/>
        <v>22.769012782268067</v>
      </c>
    </row>
    <row r="107" spans="1:11">
      <c r="A107" s="6" t="s">
        <v>16</v>
      </c>
      <c r="B107" s="6">
        <v>1</v>
      </c>
      <c r="C107" s="6">
        <v>0</v>
      </c>
      <c r="D107" s="6">
        <v>29.49</v>
      </c>
      <c r="E107" s="6">
        <v>28.87</v>
      </c>
      <c r="F107" s="6">
        <v>29.18</v>
      </c>
      <c r="G107" s="6">
        <v>0.88200000000000001</v>
      </c>
      <c r="H107" s="6">
        <v>9.6961540000000007E-9</v>
      </c>
      <c r="I107" s="6">
        <v>3.8023932709994032E-7</v>
      </c>
      <c r="J107" s="6">
        <f t="shared" si="7"/>
        <v>2.5500134544082835E-2</v>
      </c>
      <c r="K107" s="22">
        <f t="shared" si="6"/>
        <v>5.5966566223501584</v>
      </c>
    </row>
    <row r="108" spans="1:11">
      <c r="A108" s="6" t="s">
        <v>17</v>
      </c>
      <c r="B108" s="6">
        <v>1</v>
      </c>
      <c r="C108" s="6">
        <v>0</v>
      </c>
      <c r="D108" s="6">
        <v>27.09</v>
      </c>
      <c r="E108" s="6">
        <v>27.01</v>
      </c>
      <c r="F108" s="6">
        <v>27.05</v>
      </c>
      <c r="G108" s="6">
        <v>0.88200000000000001</v>
      </c>
      <c r="H108" s="6">
        <v>3.7285442999999998E-8</v>
      </c>
      <c r="I108" s="6">
        <v>3.6023111715375947E-7</v>
      </c>
      <c r="J108" s="6">
        <f t="shared" si="7"/>
        <v>0.10350422610516805</v>
      </c>
      <c r="K108" s="22">
        <f t="shared" si="6"/>
        <v>22.716649258116757</v>
      </c>
    </row>
    <row r="109" spans="1:11">
      <c r="A109" s="6" t="s">
        <v>18</v>
      </c>
      <c r="B109" s="6">
        <v>1</v>
      </c>
      <c r="C109" s="6">
        <v>0</v>
      </c>
      <c r="D109" s="6">
        <v>28.55</v>
      </c>
      <c r="E109" s="6">
        <v>27.96</v>
      </c>
      <c r="F109" s="6">
        <v>28.254999999999999</v>
      </c>
      <c r="G109" s="6">
        <v>0.88200000000000001</v>
      </c>
      <c r="H109" s="6">
        <v>1.7402941999999998E-8</v>
      </c>
      <c r="I109" s="6">
        <v>2.0649925902017896E-7</v>
      </c>
      <c r="J109" s="6">
        <f t="shared" si="7"/>
        <v>8.4276050590086596E-2</v>
      </c>
      <c r="K109" s="22">
        <f t="shared" si="6"/>
        <v>18.496534432990753</v>
      </c>
    </row>
    <row r="110" spans="1:11">
      <c r="A110" s="6" t="s">
        <v>19</v>
      </c>
      <c r="B110" s="6">
        <v>1</v>
      </c>
      <c r="C110" s="6">
        <v>0</v>
      </c>
      <c r="D110" s="6">
        <v>26.92</v>
      </c>
      <c r="E110" s="6">
        <v>27.3</v>
      </c>
      <c r="F110" s="6">
        <v>27.11</v>
      </c>
      <c r="G110" s="6">
        <v>0.88200000000000001</v>
      </c>
      <c r="H110" s="6">
        <v>3.5897327999999999E-8</v>
      </c>
      <c r="I110" s="6">
        <v>2.5962436557138084E-7</v>
      </c>
      <c r="J110" s="6">
        <f t="shared" si="7"/>
        <v>0.13826640624040515</v>
      </c>
      <c r="K110" s="22">
        <f t="shared" si="6"/>
        <v>30.346098637094585</v>
      </c>
    </row>
    <row r="111" spans="1:11">
      <c r="A111" s="6" t="s">
        <v>20</v>
      </c>
      <c r="B111" s="6">
        <v>1</v>
      </c>
      <c r="C111" s="6">
        <v>0</v>
      </c>
      <c r="D111" s="6">
        <v>27.69</v>
      </c>
      <c r="E111" s="6">
        <v>27.46</v>
      </c>
      <c r="F111" s="6">
        <v>27.574999999999999</v>
      </c>
      <c r="G111" s="6">
        <v>0.88200000000000001</v>
      </c>
      <c r="H111" s="6">
        <v>2.6752477E-8</v>
      </c>
      <c r="I111" s="6">
        <v>1.4694641712604735E-7</v>
      </c>
      <c r="J111" s="6">
        <f t="shared" si="7"/>
        <v>0.18205600056959759</v>
      </c>
      <c r="K111" s="22">
        <f t="shared" si="6"/>
        <v>39.956844912524339</v>
      </c>
    </row>
    <row r="112" spans="1:11">
      <c r="A112" s="6" t="s">
        <v>21</v>
      </c>
      <c r="B112" s="6">
        <v>1</v>
      </c>
      <c r="C112" s="6">
        <v>0</v>
      </c>
      <c r="D112" s="6">
        <v>28.25</v>
      </c>
      <c r="E112" s="6">
        <v>28.12</v>
      </c>
      <c r="F112" s="6">
        <v>28.184999999999999</v>
      </c>
      <c r="G112" s="6">
        <v>0.88200000000000001</v>
      </c>
      <c r="H112" s="6">
        <v>1.8190558999999999E-8</v>
      </c>
      <c r="I112" s="6">
        <v>3.8145030158591376E-7</v>
      </c>
      <c r="J112" s="6">
        <f t="shared" si="7"/>
        <v>4.7687887319451901E-2</v>
      </c>
      <c r="K112" s="22">
        <f t="shared" si="6"/>
        <v>10.466326360392854</v>
      </c>
    </row>
    <row r="113" spans="1:11">
      <c r="A113" s="6" t="s">
        <v>22</v>
      </c>
      <c r="B113" s="6">
        <v>1</v>
      </c>
      <c r="C113" s="6">
        <v>1</v>
      </c>
      <c r="D113" s="6">
        <v>27.54</v>
      </c>
      <c r="E113" s="6">
        <v>27.55</v>
      </c>
      <c r="F113" s="6">
        <v>27.545000000000002</v>
      </c>
      <c r="G113" s="6">
        <v>0.88200000000000001</v>
      </c>
      <c r="H113" s="6">
        <v>2.7264817000000001E-8</v>
      </c>
      <c r="I113" s="6">
        <v>4.935069601471893E-7</v>
      </c>
      <c r="J113" s="6">
        <f t="shared" si="7"/>
        <v>5.5247076944706562E-2</v>
      </c>
      <c r="K113" s="22">
        <f t="shared" si="6"/>
        <v>12.125383829389582</v>
      </c>
    </row>
    <row r="114" spans="1:11">
      <c r="A114" s="6" t="s">
        <v>23</v>
      </c>
      <c r="B114" s="6">
        <v>1</v>
      </c>
      <c r="C114" s="6">
        <v>1</v>
      </c>
      <c r="D114" s="6">
        <v>27.3</v>
      </c>
      <c r="E114" s="6">
        <v>27.64</v>
      </c>
      <c r="F114" s="6">
        <v>27.47</v>
      </c>
      <c r="G114" s="6">
        <v>0.88200000000000001</v>
      </c>
      <c r="H114" s="6">
        <v>2.8589007000000001E-8</v>
      </c>
      <c r="I114" s="6">
        <v>1.0967646733048946E-7</v>
      </c>
      <c r="J114" s="6">
        <f t="shared" si="7"/>
        <v>0.26066673823339326</v>
      </c>
      <c r="K114" s="22">
        <f t="shared" si="6"/>
        <v>57.209981548856433</v>
      </c>
    </row>
    <row r="115" spans="1:11">
      <c r="A115" s="6" t="s">
        <v>24</v>
      </c>
      <c r="B115" s="6">
        <v>1</v>
      </c>
      <c r="C115" s="6">
        <v>1</v>
      </c>
      <c r="D115" s="6">
        <v>29.26</v>
      </c>
      <c r="E115" s="6">
        <v>29</v>
      </c>
      <c r="F115" s="6">
        <v>29.13</v>
      </c>
      <c r="G115" s="6">
        <v>0.88200000000000001</v>
      </c>
      <c r="H115" s="6">
        <v>1.0007613E-8</v>
      </c>
      <c r="I115" s="6">
        <v>3.2641672187189431E-7</v>
      </c>
      <c r="J115" s="6">
        <f t="shared" si="7"/>
        <v>3.0659008345557716E-2</v>
      </c>
      <c r="K115" s="22">
        <f t="shared" si="6"/>
        <v>6.7289034022634358</v>
      </c>
    </row>
    <row r="116" spans="1:11">
      <c r="A116" s="6" t="s">
        <v>25</v>
      </c>
      <c r="B116" s="6">
        <v>1</v>
      </c>
      <c r="C116" s="6">
        <v>1</v>
      </c>
      <c r="D116" s="6">
        <v>28.97</v>
      </c>
      <c r="E116" s="6">
        <v>28.49</v>
      </c>
      <c r="F116" s="6">
        <v>28.73</v>
      </c>
      <c r="G116" s="6">
        <v>0.88200000000000001</v>
      </c>
      <c r="H116" s="6">
        <v>1.2887786999999999E-8</v>
      </c>
      <c r="I116" s="6">
        <v>2.3525378650647783E-7</v>
      </c>
      <c r="J116" s="6">
        <f t="shared" si="7"/>
        <v>5.478248487041941E-2</v>
      </c>
      <c r="K116" s="22">
        <f t="shared" si="6"/>
        <v>12.023417218007372</v>
      </c>
    </row>
    <row r="117" spans="1:11">
      <c r="A117" s="6" t="s">
        <v>26</v>
      </c>
      <c r="B117" s="6">
        <v>1</v>
      </c>
      <c r="C117" s="6">
        <v>1</v>
      </c>
      <c r="D117" s="6">
        <v>27.31</v>
      </c>
      <c r="E117" s="6">
        <v>27.81</v>
      </c>
      <c r="F117" s="6">
        <v>27.56</v>
      </c>
      <c r="G117" s="6">
        <v>0.88200000000000001</v>
      </c>
      <c r="H117" s="6">
        <v>2.7007432E-8</v>
      </c>
      <c r="I117" s="6">
        <v>1.8299665972842566E-7</v>
      </c>
      <c r="J117" s="6">
        <f t="shared" si="7"/>
        <v>0.14758428946233285</v>
      </c>
      <c r="K117" s="22">
        <f t="shared" si="6"/>
        <v>32.391146389691166</v>
      </c>
    </row>
    <row r="118" spans="1:11">
      <c r="A118" s="6" t="s">
        <v>27</v>
      </c>
      <c r="B118" s="6">
        <v>1</v>
      </c>
      <c r="C118" s="6">
        <v>1</v>
      </c>
      <c r="D118" s="6">
        <v>26.89</v>
      </c>
      <c r="E118" s="6">
        <v>26.82</v>
      </c>
      <c r="F118" s="6">
        <v>26.855</v>
      </c>
      <c r="G118" s="6">
        <v>0.88200000000000001</v>
      </c>
      <c r="H118" s="6">
        <v>4.2178403000000002E-8</v>
      </c>
      <c r="I118" s="6">
        <v>8.5817346037365659E-7</v>
      </c>
      <c r="J118" s="6">
        <f t="shared" si="7"/>
        <v>4.914904147890467E-2</v>
      </c>
      <c r="K118" s="22">
        <f t="shared" si="6"/>
        <v>10.787014005732098</v>
      </c>
    </row>
    <row r="119" spans="1:11">
      <c r="A119" s="6" t="s">
        <v>28</v>
      </c>
      <c r="B119" s="6">
        <v>1</v>
      </c>
      <c r="C119" s="6">
        <v>1</v>
      </c>
      <c r="D119" s="6">
        <v>26.92</v>
      </c>
      <c r="E119" s="6">
        <v>26.2</v>
      </c>
      <c r="F119" s="6">
        <v>26.56</v>
      </c>
      <c r="G119" s="6">
        <v>0.88200000000000001</v>
      </c>
      <c r="H119" s="6">
        <v>5.0827988E-8</v>
      </c>
      <c r="I119" s="6">
        <v>6.0681138952923749E-7</v>
      </c>
      <c r="J119" s="6">
        <f t="shared" si="7"/>
        <v>8.3762415928666414E-2</v>
      </c>
      <c r="K119" s="22">
        <f t="shared" si="6"/>
        <v>18.383804171731292</v>
      </c>
    </row>
    <row r="120" spans="1:11">
      <c r="A120" s="6" t="s">
        <v>29</v>
      </c>
      <c r="B120" s="6">
        <v>1</v>
      </c>
      <c r="C120" s="6">
        <v>1</v>
      </c>
      <c r="D120" s="6">
        <v>28.97</v>
      </c>
      <c r="E120" s="6">
        <v>29.28</v>
      </c>
      <c r="F120" s="6">
        <v>29.125</v>
      </c>
      <c r="G120" s="6">
        <v>0.88200000000000001</v>
      </c>
      <c r="H120" s="6">
        <v>1.0039304000000001E-8</v>
      </c>
      <c r="I120" s="6">
        <v>4.3427638800000002E-7</v>
      </c>
      <c r="J120" s="6">
        <f t="shared" si="7"/>
        <v>2.3117314865389368E-2</v>
      </c>
      <c r="K120" s="22">
        <f t="shared" si="6"/>
        <v>5.0736859097222684</v>
      </c>
    </row>
    <row r="121" spans="1:11">
      <c r="A121" s="6" t="s">
        <v>30</v>
      </c>
      <c r="B121" s="6">
        <v>1</v>
      </c>
      <c r="C121" s="6">
        <v>1</v>
      </c>
      <c r="D121" s="6">
        <v>26.52</v>
      </c>
      <c r="E121" s="6">
        <v>26.11</v>
      </c>
      <c r="F121" s="6">
        <v>26.315000000000001</v>
      </c>
      <c r="G121" s="6">
        <v>0.88200000000000001</v>
      </c>
      <c r="H121" s="6">
        <v>5.9345081000000002E-8</v>
      </c>
      <c r="I121" s="6">
        <v>1.0731540209999999E-6</v>
      </c>
      <c r="J121" s="6">
        <f t="shared" si="7"/>
        <v>5.5299686567544443E-2</v>
      </c>
      <c r="K121" s="22">
        <f t="shared" si="6"/>
        <v>12.136930356469508</v>
      </c>
    </row>
    <row r="122" spans="1:11">
      <c r="A122" s="6" t="s">
        <v>31</v>
      </c>
      <c r="B122" s="6">
        <v>0</v>
      </c>
      <c r="C122" s="6">
        <v>0</v>
      </c>
      <c r="D122" s="6">
        <v>30.93</v>
      </c>
      <c r="E122" s="6">
        <v>31</v>
      </c>
      <c r="F122" s="6">
        <v>30.965</v>
      </c>
      <c r="G122" s="6">
        <v>0.88200000000000001</v>
      </c>
      <c r="H122" s="6">
        <v>3.1361980000000002E-9</v>
      </c>
      <c r="I122" s="6">
        <v>5.518646823313746E-8</v>
      </c>
      <c r="J122" s="6">
        <f t="shared" si="7"/>
        <v>5.6829112288016063E-2</v>
      </c>
      <c r="K122" s="22">
        <f t="shared" si="6"/>
        <v>12.472601941734</v>
      </c>
    </row>
    <row r="123" spans="1:11">
      <c r="A123" s="6" t="s">
        <v>32</v>
      </c>
      <c r="B123" s="6">
        <v>0</v>
      </c>
      <c r="C123" s="6">
        <v>0</v>
      </c>
      <c r="D123" s="6">
        <v>26.7</v>
      </c>
      <c r="E123" s="6">
        <v>28.18</v>
      </c>
      <c r="F123" s="6">
        <v>27.44</v>
      </c>
      <c r="G123" s="6">
        <v>0.88200000000000001</v>
      </c>
      <c r="H123" s="6">
        <v>2.9136518E-8</v>
      </c>
      <c r="I123" s="6">
        <v>1.812593310786467E-7</v>
      </c>
      <c r="J123" s="6">
        <f t="shared" si="7"/>
        <v>0.16074492731829593</v>
      </c>
      <c r="K123" s="22">
        <f t="shared" si="6"/>
        <v>35.279584914734926</v>
      </c>
    </row>
    <row r="124" spans="1:11">
      <c r="A124" s="6" t="s">
        <v>59</v>
      </c>
      <c r="B124" s="6">
        <v>0</v>
      </c>
      <c r="C124" s="6">
        <v>0</v>
      </c>
      <c r="D124" s="6">
        <v>29.45</v>
      </c>
      <c r="E124" s="6">
        <v>30.57</v>
      </c>
      <c r="F124" s="6">
        <v>30.01</v>
      </c>
      <c r="G124" s="6">
        <v>0.88200000000000001</v>
      </c>
      <c r="H124" s="6">
        <v>5.7367409999999997E-9</v>
      </c>
      <c r="I124" s="6">
        <v>9.2372615440171811E-8</v>
      </c>
      <c r="J124" s="6">
        <f t="shared" si="7"/>
        <v>6.2104347404946983E-2</v>
      </c>
      <c r="K124" s="22">
        <f t="shared" si="6"/>
        <v>13.630387187948568</v>
      </c>
    </row>
    <row r="125" spans="1:11">
      <c r="A125" s="6" t="s">
        <v>33</v>
      </c>
      <c r="B125" s="6">
        <v>0</v>
      </c>
      <c r="C125" s="6">
        <v>0</v>
      </c>
      <c r="D125" s="6">
        <v>29.29</v>
      </c>
      <c r="E125" s="6">
        <v>29.5</v>
      </c>
      <c r="F125" s="6">
        <v>29.395</v>
      </c>
      <c r="G125" s="6">
        <v>0.88200000000000001</v>
      </c>
      <c r="H125" s="6">
        <v>8.4636229999999995E-9</v>
      </c>
      <c r="I125" s="6">
        <v>3.2745628378411673E-7</v>
      </c>
      <c r="J125" s="6">
        <f t="shared" si="7"/>
        <v>2.5846573784425658E-2</v>
      </c>
      <c r="K125" s="22">
        <f t="shared" si="6"/>
        <v>5.672691572885606</v>
      </c>
    </row>
    <row r="126" spans="1:11">
      <c r="A126" s="6" t="s">
        <v>60</v>
      </c>
      <c r="B126" s="6">
        <v>0</v>
      </c>
      <c r="C126" s="6">
        <v>0</v>
      </c>
      <c r="D126" s="6">
        <v>31.68</v>
      </c>
      <c r="E126" s="6">
        <v>30.85</v>
      </c>
      <c r="F126" s="6">
        <v>31.265000000000001</v>
      </c>
      <c r="G126" s="6">
        <v>0.88200000000000001</v>
      </c>
      <c r="H126" s="6">
        <v>2.5942849999999998E-9</v>
      </c>
      <c r="I126" s="6">
        <v>1.6027199973781096E-9</v>
      </c>
      <c r="J126" s="6">
        <f t="shared" si="7"/>
        <v>1.6186763778102176</v>
      </c>
      <c r="K126" s="22">
        <f t="shared" si="6"/>
        <v>355.25992436049529</v>
      </c>
    </row>
    <row r="127" spans="1:11">
      <c r="A127" s="6" t="s">
        <v>34</v>
      </c>
      <c r="B127" s="6">
        <v>0</v>
      </c>
      <c r="C127" s="6">
        <v>0</v>
      </c>
      <c r="D127" s="6">
        <v>28.95</v>
      </c>
      <c r="E127" s="6">
        <v>30.07</v>
      </c>
      <c r="F127" s="6">
        <v>29.51</v>
      </c>
      <c r="G127" s="6">
        <v>0.88200000000000001</v>
      </c>
      <c r="H127" s="6">
        <v>7.8700060000000006E-9</v>
      </c>
      <c r="I127" s="6">
        <v>3.5567841125336664E-7</v>
      </c>
      <c r="J127" s="6">
        <f t="shared" si="7"/>
        <v>2.2126746383810798E-2</v>
      </c>
      <c r="K127" s="22">
        <f t="shared" si="6"/>
        <v>4.8562803253425395</v>
      </c>
    </row>
    <row r="128" spans="1:11">
      <c r="A128" s="6" t="s">
        <v>35</v>
      </c>
      <c r="B128" s="6">
        <v>0</v>
      </c>
      <c r="C128" s="6">
        <v>0</v>
      </c>
      <c r="D128" s="6">
        <v>29.5</v>
      </c>
      <c r="E128" s="6">
        <v>30.2</v>
      </c>
      <c r="F128" s="6">
        <v>29.85</v>
      </c>
      <c r="G128" s="6">
        <v>0.88200000000000001</v>
      </c>
      <c r="H128" s="6">
        <v>6.3475239999999996E-9</v>
      </c>
      <c r="I128" s="6">
        <v>3.1419642592430972E-7</v>
      </c>
      <c r="J128" s="6">
        <f t="shared" si="7"/>
        <v>2.0202406762988213E-2</v>
      </c>
      <c r="K128" s="22">
        <f t="shared" si="6"/>
        <v>4.4339347857960982</v>
      </c>
    </row>
    <row r="129" spans="1:11">
      <c r="A129" s="6" t="s">
        <v>36</v>
      </c>
      <c r="B129" s="6">
        <v>0</v>
      </c>
      <c r="C129" s="6">
        <v>0</v>
      </c>
      <c r="D129" s="6">
        <v>30.7</v>
      </c>
      <c r="E129" s="6">
        <v>30.1</v>
      </c>
      <c r="F129" s="6">
        <v>30.4</v>
      </c>
      <c r="G129" s="6">
        <v>0.88200000000000001</v>
      </c>
      <c r="H129" s="6">
        <v>4.482947E-9</v>
      </c>
      <c r="I129" s="6">
        <v>6.0517303354931593E-8</v>
      </c>
      <c r="J129" s="6">
        <f t="shared" si="7"/>
        <v>7.4077111032322326E-2</v>
      </c>
      <c r="K129" s="22">
        <f t="shared" si="6"/>
        <v>16.25811633687308</v>
      </c>
    </row>
    <row r="130" spans="1:11">
      <c r="A130" s="6" t="s">
        <v>37</v>
      </c>
      <c r="B130" s="6">
        <v>0</v>
      </c>
      <c r="C130" s="6">
        <v>0</v>
      </c>
      <c r="D130" s="6">
        <v>29.9</v>
      </c>
      <c r="E130" s="6">
        <v>29.83</v>
      </c>
      <c r="F130" s="6">
        <v>29.864999999999998</v>
      </c>
      <c r="G130" s="6">
        <v>0.88200000000000001</v>
      </c>
      <c r="H130" s="6">
        <v>6.2876020000000003E-9</v>
      </c>
      <c r="I130" s="6">
        <v>8.8350746276641953E-8</v>
      </c>
      <c r="J130" s="6">
        <f t="shared" si="7"/>
        <v>7.1166371139779583E-2</v>
      </c>
      <c r="K130" s="22">
        <f t="shared" si="6"/>
        <v>15.619280033190979</v>
      </c>
    </row>
    <row r="131" spans="1:11">
      <c r="A131" s="6" t="s">
        <v>38</v>
      </c>
      <c r="B131" s="6">
        <v>0</v>
      </c>
      <c r="C131" s="6">
        <v>0</v>
      </c>
      <c r="D131" s="6">
        <v>29</v>
      </c>
      <c r="E131" s="6">
        <v>29.45</v>
      </c>
      <c r="F131" s="6">
        <v>29.225000000000001</v>
      </c>
      <c r="G131" s="6">
        <v>0.88200000000000001</v>
      </c>
      <c r="H131" s="6">
        <v>9.4241379999999999E-9</v>
      </c>
      <c r="I131" s="6">
        <v>1.7953849623177035E-7</v>
      </c>
      <c r="J131" s="6">
        <f t="shared" si="7"/>
        <v>5.2490904167060447E-2</v>
      </c>
      <c r="K131" s="22">
        <f t="shared" si="6"/>
        <v>11.520471231705516</v>
      </c>
    </row>
    <row r="132" spans="1:11">
      <c r="A132" s="6" t="s">
        <v>39</v>
      </c>
      <c r="B132" s="6">
        <v>0</v>
      </c>
      <c r="C132" s="6">
        <v>1</v>
      </c>
      <c r="D132" s="6">
        <v>28.12</v>
      </c>
      <c r="E132" s="6">
        <v>28.5</v>
      </c>
      <c r="F132" s="6">
        <v>28.31</v>
      </c>
      <c r="G132" s="6">
        <v>0.88200000000000001</v>
      </c>
      <c r="H132" s="6">
        <v>1.6808097999999999E-8</v>
      </c>
      <c r="I132" s="6">
        <v>1.8890891830356807E-7</v>
      </c>
      <c r="J132" s="6">
        <f t="shared" si="7"/>
        <v>8.8974613538309225E-2</v>
      </c>
      <c r="K132" s="22">
        <f t="shared" si="6"/>
        <v>19.527754224958521</v>
      </c>
    </row>
    <row r="133" spans="1:11">
      <c r="A133" s="6" t="s">
        <v>40</v>
      </c>
      <c r="B133" s="6">
        <v>0</v>
      </c>
      <c r="C133" s="6">
        <v>1</v>
      </c>
      <c r="D133" s="6">
        <v>26.98</v>
      </c>
      <c r="E133" s="6">
        <v>27.29</v>
      </c>
      <c r="F133" s="6">
        <v>27.135000000000002</v>
      </c>
      <c r="G133" s="6">
        <v>0.88200000000000001</v>
      </c>
      <c r="H133" s="6">
        <v>3.5334311999999997E-8</v>
      </c>
      <c r="I133" s="6">
        <v>3.7305378741347172E-7</v>
      </c>
      <c r="J133" s="6">
        <f t="shared" si="7"/>
        <v>9.4716400669690684E-2</v>
      </c>
      <c r="K133" s="22">
        <f t="shared" si="6"/>
        <v>20.787936241544301</v>
      </c>
    </row>
    <row r="134" spans="1:11">
      <c r="A134" s="6" t="s">
        <v>41</v>
      </c>
      <c r="B134" s="6">
        <v>0</v>
      </c>
      <c r="C134" s="6">
        <v>1</v>
      </c>
      <c r="D134" s="6">
        <v>27.88</v>
      </c>
      <c r="E134" s="6">
        <v>27.91</v>
      </c>
      <c r="F134" s="6">
        <v>27.895</v>
      </c>
      <c r="G134" s="6">
        <v>0.88200000000000001</v>
      </c>
      <c r="H134" s="6">
        <v>2.1851725000000001E-8</v>
      </c>
      <c r="I134" s="6">
        <v>3.3589285655451749E-7</v>
      </c>
      <c r="J134" s="6">
        <f t="shared" si="7"/>
        <v>6.5055640730642725E-2</v>
      </c>
      <c r="K134" s="22">
        <f t="shared" si="6"/>
        <v>14.278123979579954</v>
      </c>
    </row>
    <row r="135" spans="1:11">
      <c r="A135" s="6" t="s">
        <v>42</v>
      </c>
      <c r="B135" s="6">
        <v>0</v>
      </c>
      <c r="C135" s="6">
        <v>1</v>
      </c>
      <c r="D135" s="6">
        <v>28.71</v>
      </c>
      <c r="E135" s="6">
        <v>29.37</v>
      </c>
      <c r="F135" s="6">
        <v>29.04</v>
      </c>
      <c r="G135" s="6">
        <v>0.88200000000000001</v>
      </c>
      <c r="H135" s="6">
        <v>1.0593666E-8</v>
      </c>
      <c r="I135" s="6">
        <v>1.7336736752653355E-7</v>
      </c>
      <c r="J135" s="6">
        <f t="shared" si="7"/>
        <v>6.1105305751260594E-2</v>
      </c>
      <c r="K135" s="22">
        <f t="shared" si="6"/>
        <v>13.411121949271426</v>
      </c>
    </row>
    <row r="136" spans="1:11">
      <c r="A136" s="6" t="s">
        <v>43</v>
      </c>
      <c r="B136" s="6">
        <v>0</v>
      </c>
      <c r="C136" s="6">
        <v>1</v>
      </c>
      <c r="D136" s="6">
        <v>28.98</v>
      </c>
      <c r="E136" s="6">
        <v>28.34</v>
      </c>
      <c r="F136" s="6">
        <v>28.66</v>
      </c>
      <c r="G136" s="6">
        <v>0.88200000000000001</v>
      </c>
      <c r="H136" s="6">
        <v>1.3471058000000001E-8</v>
      </c>
      <c r="I136" s="6">
        <v>3.6368384886499785E-7</v>
      </c>
      <c r="J136" s="6">
        <f t="shared" si="7"/>
        <v>3.7040572579841335E-2</v>
      </c>
      <c r="K136" s="22">
        <f t="shared" si="6"/>
        <v>8.1295008646420754</v>
      </c>
    </row>
    <row r="137" spans="1:11">
      <c r="A137" s="6" t="s">
        <v>44</v>
      </c>
      <c r="B137" s="6">
        <v>0</v>
      </c>
      <c r="C137" s="6">
        <v>1</v>
      </c>
      <c r="D137" s="6">
        <v>27.62</v>
      </c>
      <c r="E137" s="6">
        <v>28.26</v>
      </c>
      <c r="F137" s="6">
        <v>27.94</v>
      </c>
      <c r="G137" s="6">
        <v>0.88200000000000001</v>
      </c>
      <c r="H137" s="6">
        <v>2.1238696000000001E-8</v>
      </c>
      <c r="I137" s="6">
        <v>3.4236262454134801E-7</v>
      </c>
      <c r="J137" s="6">
        <f t="shared" si="7"/>
        <v>6.2035673515626263E-2</v>
      </c>
      <c r="K137" s="22">
        <f t="shared" si="6"/>
        <v>13.61531494678902</v>
      </c>
    </row>
    <row r="138" spans="1:11">
      <c r="A138" s="6" t="s">
        <v>45</v>
      </c>
      <c r="B138" s="6">
        <v>0</v>
      </c>
      <c r="C138" s="6">
        <v>1</v>
      </c>
      <c r="D138" s="6">
        <v>29.63</v>
      </c>
      <c r="E138" s="6">
        <v>29.75</v>
      </c>
      <c r="F138" s="6">
        <v>29.69</v>
      </c>
      <c r="G138" s="6">
        <v>0.88200000000000001</v>
      </c>
      <c r="H138" s="6">
        <v>7.0233370000000001E-9</v>
      </c>
      <c r="I138" s="6">
        <v>4.4718214635369869E-7</v>
      </c>
      <c r="J138" s="6">
        <f t="shared" si="7"/>
        <v>1.5705763428320977E-2</v>
      </c>
      <c r="K138" s="22">
        <f t="shared" si="6"/>
        <v>3.4470314165685125</v>
      </c>
    </row>
    <row r="139" spans="1:11">
      <c r="A139" s="6" t="s">
        <v>46</v>
      </c>
      <c r="B139" s="6">
        <v>0</v>
      </c>
      <c r="C139" s="6">
        <v>1</v>
      </c>
      <c r="D139" s="6">
        <v>31.21</v>
      </c>
      <c r="E139" s="6">
        <v>31.36</v>
      </c>
      <c r="F139" s="6">
        <v>31.285</v>
      </c>
      <c r="G139" s="6">
        <v>0.88200000000000001</v>
      </c>
      <c r="H139" s="6">
        <v>2.561682E-9</v>
      </c>
      <c r="I139" s="6">
        <v>5.6222662295646537E-7</v>
      </c>
      <c r="J139" s="6">
        <f t="shared" si="7"/>
        <v>4.5563157193257951E-3</v>
      </c>
      <c r="K139" s="22">
        <f t="shared" si="6"/>
        <v>1</v>
      </c>
    </row>
    <row r="140" spans="1:11">
      <c r="A140" s="6" t="s">
        <v>47</v>
      </c>
      <c r="B140" s="6">
        <v>0</v>
      </c>
      <c r="C140" s="6">
        <v>1</v>
      </c>
      <c r="D140" s="6">
        <v>28.66</v>
      </c>
      <c r="E140" s="6">
        <v>28.76</v>
      </c>
      <c r="F140" s="6">
        <v>28.71</v>
      </c>
      <c r="G140" s="6">
        <v>0.88200000000000001</v>
      </c>
      <c r="H140" s="6">
        <v>1.3051810000000001E-8</v>
      </c>
      <c r="I140" s="6">
        <v>2.6128068622786374E-7</v>
      </c>
      <c r="J140" s="6">
        <f t="shared" si="7"/>
        <v>4.9953213872905536E-2</v>
      </c>
      <c r="K140" s="22">
        <f t="shared" si="6"/>
        <v>10.963510202119441</v>
      </c>
    </row>
    <row r="141" spans="1:11">
      <c r="A141" s="6" t="s">
        <v>48</v>
      </c>
      <c r="B141" s="6">
        <v>0</v>
      </c>
      <c r="C141" s="6">
        <v>1</v>
      </c>
      <c r="D141" s="6">
        <v>27.09</v>
      </c>
      <c r="E141" s="6">
        <v>27.07</v>
      </c>
      <c r="F141" s="6">
        <v>27.08</v>
      </c>
      <c r="G141" s="6">
        <v>0.88200000000000001</v>
      </c>
      <c r="H141" s="6">
        <v>3.6584803E-8</v>
      </c>
      <c r="I141" s="6">
        <v>2.1047672465912487E-7</v>
      </c>
      <c r="J141" s="6">
        <f t="shared" si="7"/>
        <v>0.17381875862640153</v>
      </c>
      <c r="K141" s="22">
        <f t="shared" si="6"/>
        <v>38.14897152300977</v>
      </c>
    </row>
    <row r="142" spans="1:11">
      <c r="A142" s="6" t="s">
        <v>49</v>
      </c>
      <c r="B142" s="6">
        <v>0</v>
      </c>
      <c r="C142" s="6">
        <v>1</v>
      </c>
      <c r="D142" s="6">
        <v>27.94</v>
      </c>
      <c r="E142" s="6">
        <v>28.18</v>
      </c>
      <c r="F142" s="6">
        <v>28.06</v>
      </c>
      <c r="G142" s="6">
        <v>0.88200000000000001</v>
      </c>
      <c r="H142" s="6">
        <v>1.9686726000000002E-8</v>
      </c>
      <c r="I142" s="6">
        <v>8.9155109549244104E-7</v>
      </c>
      <c r="J142" s="6">
        <f t="shared" si="7"/>
        <v>2.2081433245422909E-2</v>
      </c>
      <c r="K142" s="22">
        <f t="shared" si="6"/>
        <v>4.8463351983629286</v>
      </c>
    </row>
    <row r="143" spans="1:1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22"/>
    </row>
    <row r="144" spans="1:11">
      <c r="A144" s="6"/>
      <c r="B144" s="6"/>
      <c r="C144" s="6"/>
      <c r="D144" s="6"/>
      <c r="E144" s="6"/>
      <c r="F144" s="6"/>
      <c r="G144" s="6"/>
      <c r="H144" s="6"/>
      <c r="I144" s="6" t="s">
        <v>123</v>
      </c>
      <c r="J144" s="6">
        <f>MIN(J101:J142)</f>
        <v>4.5563157193257951E-3</v>
      </c>
      <c r="K144" s="22"/>
    </row>
    <row r="145" spans="1:12">
      <c r="L145" t="s">
        <v>77</v>
      </c>
    </row>
    <row r="146" spans="1:12">
      <c r="A146" s="2" t="s">
        <v>80</v>
      </c>
      <c r="L146">
        <v>13.304816481134591</v>
      </c>
    </row>
    <row r="147" spans="1:12">
      <c r="I147" t="s">
        <v>128</v>
      </c>
      <c r="L147">
        <v>13.468690958804178</v>
      </c>
    </row>
    <row r="148" spans="1:12">
      <c r="A148" t="s">
        <v>125</v>
      </c>
      <c r="J148" t="s">
        <v>75</v>
      </c>
      <c r="K148" s="19" t="s">
        <v>76</v>
      </c>
    </row>
    <row r="149" spans="1:12">
      <c r="I149" t="s">
        <v>78</v>
      </c>
      <c r="J149">
        <v>12.600481195858322</v>
      </c>
      <c r="K149" s="19">
        <v>23.863090084403876</v>
      </c>
    </row>
    <row r="150" spans="1:12">
      <c r="B150" t="s">
        <v>75</v>
      </c>
      <c r="D150" t="s">
        <v>76</v>
      </c>
      <c r="G150" t="s">
        <v>77</v>
      </c>
      <c r="I150" t="s">
        <v>79</v>
      </c>
      <c r="J150">
        <v>11.594050494962278</v>
      </c>
      <c r="K150" s="19">
        <v>14.634308592211797</v>
      </c>
      <c r="L150" t="s">
        <v>77</v>
      </c>
    </row>
    <row r="151" spans="1:12">
      <c r="B151" s="4">
        <v>12.669996279393246</v>
      </c>
      <c r="D151">
        <v>10.109513619029107</v>
      </c>
      <c r="G151">
        <v>12.472601941734</v>
      </c>
      <c r="L151">
        <v>3.1386286602491182</v>
      </c>
    </row>
    <row r="152" spans="1:12">
      <c r="B152" s="4">
        <v>43.692660857523364</v>
      </c>
      <c r="D152">
        <v>20.459176829893558</v>
      </c>
      <c r="G152">
        <v>35.279584914734926</v>
      </c>
      <c r="I152" t="s">
        <v>127</v>
      </c>
      <c r="L152">
        <v>3.1117222022706286</v>
      </c>
    </row>
    <row r="153" spans="1:12">
      <c r="B153" s="4">
        <v>3.8688038697764542</v>
      </c>
      <c r="D153">
        <v>18.906195674951583</v>
      </c>
      <c r="G153">
        <v>13.630387187948568</v>
      </c>
      <c r="J153" t="s">
        <v>75</v>
      </c>
      <c r="K153" s="19" t="s">
        <v>76</v>
      </c>
    </row>
    <row r="154" spans="1:12">
      <c r="B154" s="4">
        <v>6.1401282197956135</v>
      </c>
      <c r="D154">
        <v>6.3354608526434664</v>
      </c>
      <c r="G154">
        <v>5.672691572885606</v>
      </c>
      <c r="I154" t="s">
        <v>78</v>
      </c>
      <c r="J154">
        <v>4.8843002431252636</v>
      </c>
      <c r="K154" s="19">
        <v>7.5099581157126361</v>
      </c>
    </row>
    <row r="155" spans="1:12">
      <c r="B155" s="4">
        <v>5.4035846960374707</v>
      </c>
      <c r="E155">
        <v>1942.8109408253829</v>
      </c>
      <c r="H155">
        <v>355.25992436049529</v>
      </c>
      <c r="I155" t="s">
        <v>79</v>
      </c>
      <c r="J155">
        <v>2.2095348650457431</v>
      </c>
      <c r="K155" s="19">
        <v>2.5963274260211562</v>
      </c>
    </row>
    <row r="156" spans="1:12">
      <c r="B156" s="4">
        <v>6.1028921816420914</v>
      </c>
      <c r="D156">
        <v>6.5479023968601471</v>
      </c>
      <c r="G156">
        <v>4.8562803253425395</v>
      </c>
    </row>
    <row r="157" spans="1:12">
      <c r="B157" s="4">
        <v>20.256319864650891</v>
      </c>
      <c r="D157">
        <v>7.187275371688596</v>
      </c>
      <c r="G157">
        <v>4.4339347857960982</v>
      </c>
    </row>
    <row r="158" spans="1:12">
      <c r="B158" s="4">
        <v>2.669463598047447</v>
      </c>
      <c r="D158">
        <v>50.535359471299792</v>
      </c>
      <c r="G158">
        <v>16.25811633687308</v>
      </c>
    </row>
    <row r="159" spans="1:12">
      <c r="A159" t="s">
        <v>126</v>
      </c>
      <c r="B159">
        <f>AVERAGE(B151:B158)</f>
        <v>12.600481195858322</v>
      </c>
      <c r="D159">
        <v>13.814278084210533</v>
      </c>
      <c r="G159">
        <v>15.619280033190979</v>
      </c>
    </row>
    <row r="160" spans="1:12">
      <c r="A160" t="s">
        <v>127</v>
      </c>
      <c r="B160">
        <f>STDEV(B151:B158)/SQRT(8)</f>
        <v>4.8843002431252636</v>
      </c>
      <c r="D160">
        <v>80.009181924949559</v>
      </c>
      <c r="G160">
        <v>11.520471231705516</v>
      </c>
    </row>
    <row r="161" spans="1:7">
      <c r="D161">
        <v>24.726556618512394</v>
      </c>
      <c r="F161" t="s">
        <v>126</v>
      </c>
      <c r="G161">
        <f>AVERAGE(G151:G160)</f>
        <v>13.304816481134591</v>
      </c>
    </row>
    <row r="162" spans="1:7">
      <c r="C162" t="s">
        <v>126</v>
      </c>
      <c r="D162">
        <f>AVERAGE(D151:D161)</f>
        <v>23.863090084403876</v>
      </c>
      <c r="F162" t="s">
        <v>127</v>
      </c>
      <c r="G162">
        <f>STDEV(G151:G160)/SQRT(9)</f>
        <v>3.1386286602491182</v>
      </c>
    </row>
    <row r="163" spans="1:7">
      <c r="C163" t="s">
        <v>127</v>
      </c>
      <c r="D163">
        <f>STDEV(D151:D161)/SQRT(10)</f>
        <v>7.5099581157126361</v>
      </c>
    </row>
    <row r="165" spans="1:7">
      <c r="A165" t="s">
        <v>79</v>
      </c>
    </row>
    <row r="166" spans="1:7">
      <c r="B166" t="s">
        <v>75</v>
      </c>
      <c r="D166" t="s">
        <v>76</v>
      </c>
      <c r="G166" t="s">
        <v>77</v>
      </c>
    </row>
    <row r="167" spans="1:7">
      <c r="B167">
        <v>5.84407266735787</v>
      </c>
      <c r="D167">
        <v>31.098005248056722</v>
      </c>
      <c r="G167">
        <v>19.527754224958521</v>
      </c>
    </row>
    <row r="168" spans="1:7">
      <c r="B168">
        <v>25.232354710591316</v>
      </c>
      <c r="D168">
        <v>17.542567558248322</v>
      </c>
      <c r="G168">
        <v>20.787936241544301</v>
      </c>
    </row>
    <row r="169" spans="1:7">
      <c r="B169">
        <v>16.020125482625239</v>
      </c>
      <c r="D169">
        <v>13.422009611834422</v>
      </c>
      <c r="G169">
        <v>14.278123979579954</v>
      </c>
    </row>
    <row r="170" spans="1:7">
      <c r="B170">
        <v>13.874844673246983</v>
      </c>
      <c r="D170">
        <v>17.549922764203728</v>
      </c>
      <c r="G170">
        <v>13.411121949271426</v>
      </c>
    </row>
    <row r="171" spans="1:7">
      <c r="B171">
        <v>18.268081922051646</v>
      </c>
      <c r="D171">
        <v>11.070884468970274</v>
      </c>
      <c r="G171">
        <v>8.1295008646420754</v>
      </c>
    </row>
    <row r="172" spans="1:7">
      <c r="B172">
        <v>15.263882832255264</v>
      </c>
      <c r="D172">
        <v>23.178849003367489</v>
      </c>
      <c r="G172">
        <v>13.61531494678902</v>
      </c>
    </row>
    <row r="173" spans="1:7">
      <c r="B173">
        <v>12.721588140817113</v>
      </c>
      <c r="D173">
        <v>9.0967571785946912</v>
      </c>
      <c r="G173">
        <v>3.4470314165685125</v>
      </c>
    </row>
    <row r="174" spans="1:7">
      <c r="B174">
        <v>1.1902130744624808</v>
      </c>
      <c r="D174">
        <v>1</v>
      </c>
      <c r="G174">
        <v>1</v>
      </c>
    </row>
    <row r="175" spans="1:7">
      <c r="B175">
        <v>9.5915680035209157</v>
      </c>
      <c r="D175">
        <v>12.481654381586704</v>
      </c>
      <c r="G175">
        <v>10.963510202119441</v>
      </c>
    </row>
    <row r="176" spans="1:7">
      <c r="B176">
        <v>8.527823937656235</v>
      </c>
      <c r="D176">
        <v>20.451396630902192</v>
      </c>
      <c r="G176">
        <v>38.14897152300977</v>
      </c>
    </row>
    <row r="177" spans="1:11">
      <c r="B177">
        <v>1</v>
      </c>
      <c r="D177">
        <v>4.0853476685652259</v>
      </c>
      <c r="G177">
        <v>4.8463351983629286</v>
      </c>
    </row>
    <row r="178" spans="1:11">
      <c r="A178" t="s">
        <v>126</v>
      </c>
      <c r="B178">
        <f>AVERAGE(B167:B177)</f>
        <v>11.594050494962278</v>
      </c>
      <c r="C178" t="s">
        <v>126</v>
      </c>
      <c r="D178">
        <f>AVERAGE(D167:D177)</f>
        <v>14.634308592211797</v>
      </c>
      <c r="F178" t="s">
        <v>126</v>
      </c>
      <c r="G178">
        <f>AVERAGE(G167:G177)</f>
        <v>13.468690958804178</v>
      </c>
    </row>
    <row r="179" spans="1:11">
      <c r="A179" t="s">
        <v>127</v>
      </c>
      <c r="B179">
        <f>STDEV(B167:B177)/SQRT(11)</f>
        <v>2.2095348650457431</v>
      </c>
      <c r="C179" t="s">
        <v>127</v>
      </c>
      <c r="D179">
        <f>STDEV(D167:D177)/SQRT(11)</f>
        <v>2.5963274260211562</v>
      </c>
      <c r="F179" t="s">
        <v>127</v>
      </c>
      <c r="G179">
        <f>STDEV(G167:G177)/SQRT(11)</f>
        <v>3.1117222022706286</v>
      </c>
    </row>
    <row r="181" spans="1:11">
      <c r="A181" s="2" t="s">
        <v>81</v>
      </c>
    </row>
    <row r="183" spans="1:11">
      <c r="A183" t="s">
        <v>78</v>
      </c>
    </row>
    <row r="184" spans="1:11">
      <c r="H184" t="s">
        <v>128</v>
      </c>
    </row>
    <row r="185" spans="1:11">
      <c r="B185" t="s">
        <v>75</v>
      </c>
      <c r="D185" t="s">
        <v>76</v>
      </c>
      <c r="F185" t="s">
        <v>77</v>
      </c>
      <c r="I185" t="s">
        <v>75</v>
      </c>
      <c r="J185" t="s">
        <v>76</v>
      </c>
      <c r="K185" s="19" t="s">
        <v>77</v>
      </c>
    </row>
    <row r="186" spans="1:11">
      <c r="B186">
        <v>37.3284329078718</v>
      </c>
      <c r="D186">
        <v>49.702360749279926</v>
      </c>
      <c r="F186">
        <v>21.654728598915426</v>
      </c>
      <c r="H186" t="s">
        <v>78</v>
      </c>
      <c r="I186">
        <v>33.917915279088625</v>
      </c>
      <c r="J186">
        <v>45.298723653433058</v>
      </c>
      <c r="K186" s="19">
        <v>35.694611494822311</v>
      </c>
    </row>
    <row r="187" spans="1:11">
      <c r="B187">
        <v>100.9874342767624</v>
      </c>
      <c r="D187">
        <v>196.00236218613938</v>
      </c>
      <c r="F187">
        <v>188.95432232763866</v>
      </c>
      <c r="H187" t="s">
        <v>79</v>
      </c>
      <c r="I187">
        <v>33.527534713651491</v>
      </c>
      <c r="J187">
        <v>26.276831927406967</v>
      </c>
      <c r="K187" s="19">
        <v>18.540029647984795</v>
      </c>
    </row>
    <row r="188" spans="1:11">
      <c r="B188">
        <v>59.157187682872909</v>
      </c>
      <c r="D188">
        <v>66.720861078631856</v>
      </c>
      <c r="F188">
        <v>55.744890665250935</v>
      </c>
    </row>
    <row r="189" spans="1:11">
      <c r="B189">
        <v>14.850484230277011</v>
      </c>
      <c r="D189">
        <v>8.7318461683422441</v>
      </c>
      <c r="F189">
        <v>5.5187544610073846</v>
      </c>
      <c r="H189" t="s">
        <v>127</v>
      </c>
    </row>
    <row r="190" spans="1:11">
      <c r="B190">
        <v>4.829109139264987</v>
      </c>
      <c r="D190">
        <v>5.6561403759228126</v>
      </c>
      <c r="F190">
        <v>6.1145188793177452</v>
      </c>
      <c r="I190" t="s">
        <v>75</v>
      </c>
      <c r="J190" t="s">
        <v>76</v>
      </c>
      <c r="K190" s="19" t="s">
        <v>77</v>
      </c>
    </row>
    <row r="191" spans="1:11">
      <c r="B191">
        <v>57.616834273068214</v>
      </c>
      <c r="D191">
        <v>40.493536800195642</v>
      </c>
      <c r="F191">
        <v>22.769012782268067</v>
      </c>
      <c r="H191" t="s">
        <v>78</v>
      </c>
      <c r="I191">
        <v>7.9933946546590899</v>
      </c>
      <c r="J191">
        <v>15.505493982922644</v>
      </c>
      <c r="K191" s="19">
        <v>15.23741429994115</v>
      </c>
    </row>
    <row r="192" spans="1:11">
      <c r="B192">
        <v>10.810075716637572</v>
      </c>
      <c r="D192">
        <v>12.41802542370653</v>
      </c>
      <c r="F192">
        <v>5.5966566223501584</v>
      </c>
      <c r="H192" t="s">
        <v>79</v>
      </c>
      <c r="I192">
        <v>12.534643058996487</v>
      </c>
      <c r="J192">
        <v>8.8366655991273486</v>
      </c>
      <c r="K192" s="19">
        <v>5.518669058678511</v>
      </c>
    </row>
    <row r="193" spans="1:6">
      <c r="B193">
        <v>33.221069135148966</v>
      </c>
      <c r="D193">
        <v>52.512934751277037</v>
      </c>
      <c r="F193">
        <v>22.716649258116757</v>
      </c>
    </row>
    <row r="194" spans="1:6">
      <c r="B194">
        <v>16.895128862679528</v>
      </c>
      <c r="D194">
        <v>15.671566839887909</v>
      </c>
      <c r="F194">
        <v>18.496534432990753</v>
      </c>
    </row>
    <row r="195" spans="1:6">
      <c r="B195">
        <v>26.427638967553502</v>
      </c>
      <c r="D195">
        <v>35.206490897097787</v>
      </c>
      <c r="F195">
        <v>30.346098637094585</v>
      </c>
    </row>
    <row r="196" spans="1:6">
      <c r="B196">
        <v>36.086937511604596</v>
      </c>
      <c r="D196">
        <v>44.421112196522984</v>
      </c>
      <c r="F196">
        <v>39.956844912524339</v>
      </c>
    </row>
    <row r="197" spans="1:6">
      <c r="B197">
        <v>8.8046506453219084</v>
      </c>
      <c r="D197">
        <v>16.047446374192536</v>
      </c>
      <c r="F197">
        <v>10.466326360392854</v>
      </c>
    </row>
    <row r="198" spans="1:6">
      <c r="A198" t="s">
        <v>126</v>
      </c>
      <c r="B198">
        <f>AVERAGE(B186:B197)</f>
        <v>33.917915279088625</v>
      </c>
      <c r="C198" t="s">
        <v>126</v>
      </c>
      <c r="D198">
        <f>AVERAGE(D186:D197)</f>
        <v>45.298723653433058</v>
      </c>
      <c r="E198" t="s">
        <v>126</v>
      </c>
      <c r="F198">
        <f>AVERAGE(F186:F197)</f>
        <v>35.694611494822311</v>
      </c>
    </row>
    <row r="199" spans="1:6">
      <c r="A199" t="s">
        <v>127</v>
      </c>
      <c r="B199">
        <f>STDEV(B186:B197)/SQRT(12)</f>
        <v>7.9933946546590899</v>
      </c>
      <c r="C199" t="s">
        <v>127</v>
      </c>
      <c r="D199">
        <f>STDEV(D186:D197)/SQRT(11)</f>
        <v>15.505493982922644</v>
      </c>
      <c r="E199" t="s">
        <v>127</v>
      </c>
      <c r="F199">
        <f>STDEV(F186:F197)/SQRT(11)</f>
        <v>15.23741429994115</v>
      </c>
    </row>
    <row r="201" spans="1:6">
      <c r="A201" t="s">
        <v>79</v>
      </c>
    </row>
    <row r="203" spans="1:6">
      <c r="B203" t="s">
        <v>75</v>
      </c>
      <c r="D203" t="s">
        <v>76</v>
      </c>
      <c r="F203" t="s">
        <v>77</v>
      </c>
    </row>
    <row r="204" spans="1:6">
      <c r="B204">
        <v>18.254207302624891</v>
      </c>
      <c r="D204">
        <v>21.832854168618539</v>
      </c>
      <c r="F204">
        <v>12.125383829389582</v>
      </c>
    </row>
    <row r="205" spans="1:6">
      <c r="B205">
        <v>131.98693220801098</v>
      </c>
      <c r="D205">
        <v>89.328827187241615</v>
      </c>
      <c r="F205">
        <v>57.209981548856433</v>
      </c>
    </row>
    <row r="206" spans="1:6">
      <c r="B206">
        <v>8.6567988839074115</v>
      </c>
      <c r="D206">
        <v>8.2605628755455864</v>
      </c>
      <c r="F206">
        <v>6.7289034022634358</v>
      </c>
    </row>
    <row r="207" spans="1:6">
      <c r="B207">
        <v>17.47226251884576</v>
      </c>
      <c r="D207">
        <v>27.042696474501529</v>
      </c>
      <c r="F207">
        <v>12.023417218007372</v>
      </c>
    </row>
    <row r="208" spans="1:6">
      <c r="B208">
        <v>33.252772201004703</v>
      </c>
      <c r="D208">
        <v>44.379324056116452</v>
      </c>
      <c r="F208">
        <v>32.391146389691166</v>
      </c>
    </row>
    <row r="209" spans="1:6">
      <c r="B209">
        <v>19.187425274398599</v>
      </c>
      <c r="D209">
        <v>6.1136128647383972</v>
      </c>
      <c r="F209">
        <v>10.787014005732098</v>
      </c>
    </row>
    <row r="210" spans="1:6">
      <c r="B210">
        <v>23.235224903789462</v>
      </c>
      <c r="D210">
        <v>18.983259642297543</v>
      </c>
      <c r="F210">
        <v>18.383804171731292</v>
      </c>
    </row>
    <row r="211" spans="1:6">
      <c r="B211">
        <v>20.03528395976366</v>
      </c>
      <c r="D211">
        <v>9.2249296677806232</v>
      </c>
      <c r="F211">
        <v>5.0736859097222684</v>
      </c>
    </row>
    <row r="212" spans="1:6">
      <c r="B212">
        <v>29.66690517051795</v>
      </c>
      <c r="D212">
        <v>11.325420409822382</v>
      </c>
      <c r="F212">
        <v>12.136930356469508</v>
      </c>
    </row>
    <row r="213" spans="1:6">
      <c r="A213" t="s">
        <v>126</v>
      </c>
      <c r="B213">
        <f>AVERAGE(B204:B212)</f>
        <v>33.527534713651491</v>
      </c>
      <c r="C213" t="s">
        <v>126</v>
      </c>
      <c r="D213">
        <f>AVERAGE(D204:D212)</f>
        <v>26.276831927406967</v>
      </c>
      <c r="E213" t="s">
        <v>126</v>
      </c>
      <c r="F213">
        <f>AVERAGE(F204:F212)</f>
        <v>18.540029647984795</v>
      </c>
    </row>
    <row r="214" spans="1:6">
      <c r="A214" t="s">
        <v>127</v>
      </c>
      <c r="B214">
        <f>STDEV(B204:B212)/SQRT(9)</f>
        <v>12.534643058996487</v>
      </c>
      <c r="C214" t="s">
        <v>127</v>
      </c>
      <c r="D214">
        <f>STDEV(D204:D212)/SQRT(9)</f>
        <v>8.8366655991273486</v>
      </c>
      <c r="E214" t="s">
        <v>127</v>
      </c>
      <c r="F214">
        <f>STDEV(F204:F212)/SQRT(9)</f>
        <v>5.518669058678511</v>
      </c>
    </row>
  </sheetData>
  <conditionalFormatting sqref="I2:I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3"/>
  <sheetViews>
    <sheetView workbookViewId="0">
      <selection activeCell="C2" sqref="C2:C45"/>
    </sheetView>
  </sheetViews>
  <sheetFormatPr baseColWidth="10" defaultColWidth="8.83203125" defaultRowHeight="14" x14ac:dyDescent="0"/>
  <cols>
    <col min="2" max="2" width="13.5" customWidth="1"/>
    <col min="3" max="3" width="10.83203125" customWidth="1"/>
    <col min="4" max="4" width="11.1640625" customWidth="1"/>
    <col min="5" max="5" width="11" customWidth="1"/>
    <col min="6" max="6" width="13.83203125" customWidth="1"/>
    <col min="7" max="7" width="10.1640625" customWidth="1"/>
    <col min="8" max="8" width="12" customWidth="1"/>
    <col min="9" max="9" width="16.1640625" customWidth="1"/>
    <col min="10" max="10" width="11.33203125" customWidth="1"/>
    <col min="11" max="11" width="16.33203125" style="19" customWidth="1"/>
    <col min="17" max="17" width="10.1640625" customWidth="1"/>
    <col min="19" max="19" width="14.33203125" customWidth="1"/>
    <col min="26" max="26" width="15.83203125" customWidth="1"/>
  </cols>
  <sheetData>
    <row r="1" spans="1:26">
      <c r="A1" s="4"/>
      <c r="B1" s="4" t="s">
        <v>135</v>
      </c>
      <c r="C1" s="4" t="s">
        <v>138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118</v>
      </c>
      <c r="J1" s="4" t="s">
        <v>119</v>
      </c>
      <c r="K1" s="20" t="s">
        <v>134</v>
      </c>
      <c r="L1" s="5"/>
      <c r="M1" s="5" t="s">
        <v>52</v>
      </c>
      <c r="N1" s="5" t="s">
        <v>53</v>
      </c>
      <c r="O1" s="5" t="s">
        <v>54</v>
      </c>
      <c r="P1" s="5" t="s">
        <v>55</v>
      </c>
      <c r="Q1" s="5" t="s">
        <v>56</v>
      </c>
      <c r="R1" s="5" t="s">
        <v>122</v>
      </c>
      <c r="S1" s="21" t="s">
        <v>120</v>
      </c>
      <c r="T1" s="6" t="s">
        <v>62</v>
      </c>
      <c r="U1" s="6" t="s">
        <v>63</v>
      </c>
      <c r="V1" s="6" t="s">
        <v>64</v>
      </c>
      <c r="W1" s="6" t="s">
        <v>55</v>
      </c>
      <c r="X1" s="6" t="s">
        <v>65</v>
      </c>
      <c r="Y1" s="6" t="s">
        <v>124</v>
      </c>
      <c r="Z1" s="22" t="s">
        <v>120</v>
      </c>
    </row>
    <row r="2" spans="1:26">
      <c r="A2" s="4" t="s">
        <v>10</v>
      </c>
      <c r="B2" s="4" t="s">
        <v>136</v>
      </c>
      <c r="C2" s="4" t="s">
        <v>139</v>
      </c>
      <c r="D2" s="4">
        <v>28.67</v>
      </c>
      <c r="E2" s="4">
        <v>28.88</v>
      </c>
      <c r="F2" s="4">
        <v>28.774999999999999</v>
      </c>
      <c r="G2" s="4">
        <v>0.79633717948717997</v>
      </c>
      <c r="H2" s="4">
        <v>4.7861837E-8</v>
      </c>
      <c r="I2" s="26">
        <v>1.5025381599349572E-7</v>
      </c>
      <c r="J2" s="4">
        <f>H2/I2</f>
        <v>0.31853990984210256</v>
      </c>
      <c r="K2" s="20">
        <f>J2/MIN(J$2:J$46)</f>
        <v>31.362815372138233</v>
      </c>
      <c r="L2" s="5" t="s">
        <v>10</v>
      </c>
      <c r="M2" s="5">
        <v>26.45</v>
      </c>
      <c r="N2" s="5">
        <v>26.49</v>
      </c>
      <c r="O2" s="5">
        <v>26.47</v>
      </c>
      <c r="P2" s="5">
        <v>0.67210232558140004</v>
      </c>
      <c r="Q2" s="5">
        <v>1.23092711E-6</v>
      </c>
      <c r="R2" s="5">
        <f>Q2/I2</f>
        <v>8.1923184570120018</v>
      </c>
      <c r="S2" s="20">
        <f>R2/MIN(R$2:R$46)</f>
        <v>49.702360749279926</v>
      </c>
      <c r="T2" s="6">
        <v>28.41</v>
      </c>
      <c r="U2" s="6">
        <v>28.62</v>
      </c>
      <c r="V2" s="6">
        <v>28.515000000000001</v>
      </c>
      <c r="W2" s="6">
        <v>0.88173095238095001</v>
      </c>
      <c r="X2" s="6">
        <v>1.482491E-8</v>
      </c>
      <c r="Y2" s="6">
        <f>X2/I2</f>
        <v>9.8665780312972212E-2</v>
      </c>
      <c r="Z2" s="20">
        <f>Y2/MIN(Y$2:Y$46)</f>
        <v>21.654728598915426</v>
      </c>
    </row>
    <row r="3" spans="1:26">
      <c r="A3" s="4"/>
      <c r="B3" s="4"/>
      <c r="C3" s="4"/>
      <c r="D3" s="4"/>
      <c r="E3" s="4"/>
      <c r="F3" s="4"/>
      <c r="G3" s="4"/>
      <c r="H3" s="4"/>
      <c r="I3" s="26"/>
      <c r="J3" s="4"/>
      <c r="K3" s="20"/>
      <c r="L3" s="5"/>
      <c r="M3" s="5"/>
      <c r="N3" s="5"/>
      <c r="O3" s="5"/>
      <c r="P3" s="5"/>
      <c r="Q3" s="5"/>
      <c r="R3" s="5"/>
      <c r="S3" s="20"/>
      <c r="T3" s="6"/>
      <c r="U3" s="6"/>
      <c r="V3" s="6"/>
      <c r="W3" s="6"/>
      <c r="X3" s="6"/>
      <c r="Y3" s="6"/>
      <c r="Z3" s="20"/>
    </row>
    <row r="4" spans="1:26">
      <c r="A4" s="4" t="s">
        <v>12</v>
      </c>
      <c r="B4" s="4" t="s">
        <v>136</v>
      </c>
      <c r="C4" s="4" t="s">
        <v>139</v>
      </c>
      <c r="D4" s="4">
        <v>29.09</v>
      </c>
      <c r="E4" s="4">
        <v>27.59</v>
      </c>
      <c r="F4" s="4">
        <v>28.34</v>
      </c>
      <c r="G4" s="4">
        <v>0.79600000000000004</v>
      </c>
      <c r="H4" s="4">
        <v>6.2080976999999994E-8</v>
      </c>
      <c r="I4" s="26">
        <v>1.2297785925118793E-7</v>
      </c>
      <c r="J4" s="4">
        <f t="shared" ref="J4:J45" si="0">H4/I4</f>
        <v>0.50481425988394169</v>
      </c>
      <c r="K4" s="20">
        <f t="shared" ref="K4:K20" si="1">J4/MIN(J$2:J$46)</f>
        <v>49.703022889064833</v>
      </c>
      <c r="L4" s="5" t="s">
        <v>12</v>
      </c>
      <c r="M4" s="5">
        <v>26.82</v>
      </c>
      <c r="N4" s="5">
        <v>25.76</v>
      </c>
      <c r="O4" s="5">
        <v>26.29</v>
      </c>
      <c r="P4" s="5">
        <v>0.67200000000000004</v>
      </c>
      <c r="Q4" s="5">
        <v>1.352441162E-6</v>
      </c>
      <c r="R4" s="5">
        <f t="shared" ref="R4:R45" si="2">Q4/I4</f>
        <v>10.997436207094617</v>
      </c>
      <c r="S4" s="20">
        <f t="shared" ref="S4:S20" si="3">R4/MIN(R$2:R$46)</f>
        <v>66.720861078631856</v>
      </c>
      <c r="T4" s="6">
        <v>27.61</v>
      </c>
      <c r="U4" s="6">
        <v>27.05</v>
      </c>
      <c r="V4" s="6">
        <v>27.33</v>
      </c>
      <c r="W4" s="6">
        <v>0.88200000000000001</v>
      </c>
      <c r="X4" s="6">
        <v>3.1235308999999997E-8</v>
      </c>
      <c r="Y4" s="6">
        <f t="shared" ref="Y4:Y45" si="4">X4/I4</f>
        <v>0.25399132161018062</v>
      </c>
      <c r="Z4" s="20">
        <f t="shared" ref="Z4:Z20" si="5">Y4/MIN(Y$2:Y$46)</f>
        <v>55.744890665250935</v>
      </c>
    </row>
    <row r="5" spans="1:26">
      <c r="A5" s="4" t="s">
        <v>13</v>
      </c>
      <c r="B5" s="4" t="s">
        <v>136</v>
      </c>
      <c r="C5" s="4" t="s">
        <v>139</v>
      </c>
      <c r="D5" s="4">
        <v>28.08</v>
      </c>
      <c r="E5" s="4">
        <v>28.64</v>
      </c>
      <c r="F5" s="4">
        <v>28.36</v>
      </c>
      <c r="G5" s="4">
        <v>0.79600000000000004</v>
      </c>
      <c r="H5" s="4">
        <v>6.1358172000000001E-8</v>
      </c>
      <c r="I5" s="26">
        <v>4.8418095519464437E-7</v>
      </c>
      <c r="J5" s="4">
        <f t="shared" si="0"/>
        <v>0.1267257031523133</v>
      </c>
      <c r="K5" s="20">
        <f t="shared" si="1"/>
        <v>12.477164424515943</v>
      </c>
      <c r="L5" s="5" t="s">
        <v>13</v>
      </c>
      <c r="M5" s="5">
        <v>27.12</v>
      </c>
      <c r="N5" s="5">
        <v>28.04</v>
      </c>
      <c r="O5" s="5">
        <v>27.58</v>
      </c>
      <c r="P5" s="5">
        <v>0.67200000000000004</v>
      </c>
      <c r="Q5" s="5">
        <v>6.9685687299999999E-7</v>
      </c>
      <c r="R5" s="5">
        <f t="shared" si="2"/>
        <v>1.4392488294378665</v>
      </c>
      <c r="S5" s="20">
        <f t="shared" si="3"/>
        <v>8.7318461683422441</v>
      </c>
      <c r="T5" s="6">
        <v>28.69</v>
      </c>
      <c r="U5" s="6">
        <v>28.95</v>
      </c>
      <c r="V5" s="6">
        <v>28.82</v>
      </c>
      <c r="W5" s="6">
        <v>0.88200000000000001</v>
      </c>
      <c r="X5" s="6">
        <v>1.2174821000000001E-8</v>
      </c>
      <c r="Y5" s="6">
        <f t="shared" si="4"/>
        <v>2.5145187701787301E-2</v>
      </c>
      <c r="Z5" s="20">
        <f t="shared" si="5"/>
        <v>5.5187544610073846</v>
      </c>
    </row>
    <row r="6" spans="1:26">
      <c r="A6" s="4" t="s">
        <v>14</v>
      </c>
      <c r="B6" s="4" t="s">
        <v>136</v>
      </c>
      <c r="C6" s="4" t="s">
        <v>139</v>
      </c>
      <c r="D6" s="4">
        <v>29.69</v>
      </c>
      <c r="E6" s="4">
        <v>29.77</v>
      </c>
      <c r="F6" s="4">
        <v>29.73</v>
      </c>
      <c r="G6" s="4">
        <v>0.79600000000000004</v>
      </c>
      <c r="H6" s="4">
        <v>2.7508869E-8</v>
      </c>
      <c r="I6" s="26">
        <v>6.6754664844316762E-7</v>
      </c>
      <c r="J6" s="4">
        <f t="shared" si="0"/>
        <v>4.1208908866751652E-2</v>
      </c>
      <c r="K6" s="20">
        <f t="shared" si="1"/>
        <v>4.0573484217906861</v>
      </c>
      <c r="L6" s="5" t="s">
        <v>14</v>
      </c>
      <c r="M6" s="5">
        <v>27.84</v>
      </c>
      <c r="N6" s="5">
        <v>27.76</v>
      </c>
      <c r="O6" s="5">
        <v>27.8</v>
      </c>
      <c r="P6" s="5">
        <v>0.67200000000000004</v>
      </c>
      <c r="Q6" s="5">
        <v>6.2234557800000001E-7</v>
      </c>
      <c r="R6" s="5">
        <f t="shared" si="2"/>
        <v>0.93228777262445373</v>
      </c>
      <c r="S6" s="20">
        <f t="shared" si="3"/>
        <v>5.6561403759228126</v>
      </c>
      <c r="T6" s="6">
        <v>27.76</v>
      </c>
      <c r="U6" s="6">
        <v>28.54</v>
      </c>
      <c r="V6" s="6">
        <v>28.15</v>
      </c>
      <c r="W6" s="6">
        <v>0.88200000000000001</v>
      </c>
      <c r="X6" s="6">
        <v>1.8597635000000002E-8</v>
      </c>
      <c r="Y6" s="6">
        <f t="shared" si="4"/>
        <v>2.7859678485949786E-2</v>
      </c>
      <c r="Z6" s="20">
        <f t="shared" si="5"/>
        <v>6.1145188793177452</v>
      </c>
    </row>
    <row r="7" spans="1:26">
      <c r="A7" s="4" t="s">
        <v>15</v>
      </c>
      <c r="B7" s="4" t="s">
        <v>136</v>
      </c>
      <c r="C7" s="4" t="s">
        <v>139</v>
      </c>
      <c r="D7" s="4">
        <v>27.77</v>
      </c>
      <c r="E7" s="4">
        <v>28.62</v>
      </c>
      <c r="F7" s="4">
        <v>28.195</v>
      </c>
      <c r="G7" s="4">
        <v>0.79600000000000004</v>
      </c>
      <c r="H7" s="4">
        <v>6.7582299000000002E-8</v>
      </c>
      <c r="I7" s="26">
        <v>1.3745466199247178E-7</v>
      </c>
      <c r="J7" s="4">
        <f t="shared" si="0"/>
        <v>0.49166974783075307</v>
      </c>
      <c r="K7" s="20">
        <f t="shared" si="1"/>
        <v>48.408839987822255</v>
      </c>
      <c r="L7" s="5" t="s">
        <v>15</v>
      </c>
      <c r="M7" s="5">
        <v>26.58</v>
      </c>
      <c r="N7" s="5">
        <v>27.51</v>
      </c>
      <c r="O7" s="5">
        <v>27.045000000000002</v>
      </c>
      <c r="P7" s="5">
        <v>0.67200000000000004</v>
      </c>
      <c r="Q7" s="5">
        <v>9.1743434399999996E-7</v>
      </c>
      <c r="R7" s="5">
        <f t="shared" si="2"/>
        <v>6.6744505475576137</v>
      </c>
      <c r="S7" s="20">
        <f t="shared" si="3"/>
        <v>40.493536800195642</v>
      </c>
      <c r="T7" s="6">
        <v>28.4</v>
      </c>
      <c r="U7" s="6">
        <v>28.74</v>
      </c>
      <c r="V7" s="6">
        <v>28.57</v>
      </c>
      <c r="W7" s="6">
        <v>0.88200000000000001</v>
      </c>
      <c r="X7" s="6">
        <v>1.4259933E-8</v>
      </c>
      <c r="Y7" s="6">
        <f t="shared" si="4"/>
        <v>0.10374281085337796</v>
      </c>
      <c r="Z7" s="20">
        <f t="shared" si="5"/>
        <v>22.769012782268067</v>
      </c>
    </row>
    <row r="8" spans="1:26">
      <c r="A8" s="4" t="s">
        <v>16</v>
      </c>
      <c r="B8" s="4" t="s">
        <v>136</v>
      </c>
      <c r="C8" s="4" t="s">
        <v>139</v>
      </c>
      <c r="D8" s="4">
        <v>29.99</v>
      </c>
      <c r="E8" s="4">
        <v>28.64</v>
      </c>
      <c r="F8" s="4">
        <v>29.315000000000001</v>
      </c>
      <c r="G8" s="4">
        <v>0.79600000000000004</v>
      </c>
      <c r="H8" s="4">
        <v>3.5075983999999997E-8</v>
      </c>
      <c r="I8" s="26">
        <v>3.8023932709994032E-7</v>
      </c>
      <c r="J8" s="4">
        <f t="shared" si="0"/>
        <v>9.2247123061999295E-2</v>
      </c>
      <c r="K8" s="20">
        <f t="shared" si="1"/>
        <v>9.0824709865664808</v>
      </c>
      <c r="L8" s="5" t="s">
        <v>16</v>
      </c>
      <c r="M8" s="5">
        <v>27.77</v>
      </c>
      <c r="N8" s="5">
        <v>26.96</v>
      </c>
      <c r="O8" s="5">
        <v>27.364999999999998</v>
      </c>
      <c r="P8" s="5">
        <v>0.67200000000000004</v>
      </c>
      <c r="Q8" s="5">
        <v>7.7828630099999999E-7</v>
      </c>
      <c r="R8" s="5">
        <f t="shared" si="2"/>
        <v>2.04683273278421</v>
      </c>
      <c r="S8" s="20">
        <f t="shared" si="3"/>
        <v>12.41802542370653</v>
      </c>
      <c r="T8" s="6">
        <v>29.49</v>
      </c>
      <c r="U8" s="6">
        <v>28.87</v>
      </c>
      <c r="V8" s="6">
        <v>29.18</v>
      </c>
      <c r="W8" s="6">
        <v>0.88200000000000001</v>
      </c>
      <c r="X8" s="6">
        <v>9.6961540000000007E-9</v>
      </c>
      <c r="Y8" s="6">
        <f t="shared" si="4"/>
        <v>2.5500134544082835E-2</v>
      </c>
      <c r="Z8" s="20">
        <f t="shared" si="5"/>
        <v>5.5966566223501584</v>
      </c>
    </row>
    <row r="9" spans="1:26">
      <c r="A9" s="4" t="s">
        <v>17</v>
      </c>
      <c r="B9" s="4" t="s">
        <v>136</v>
      </c>
      <c r="C9" s="4" t="s">
        <v>139</v>
      </c>
      <c r="D9" s="4">
        <v>27.68</v>
      </c>
      <c r="E9" s="4">
        <v>27.3</v>
      </c>
      <c r="F9" s="4">
        <v>27.49</v>
      </c>
      <c r="G9" s="4">
        <v>0.79600000000000004</v>
      </c>
      <c r="H9" s="4">
        <v>1.0212190899999999E-7</v>
      </c>
      <c r="I9" s="26">
        <v>3.6023111715375947E-7</v>
      </c>
      <c r="J9" s="4">
        <f t="shared" si="0"/>
        <v>0.28348997112431773</v>
      </c>
      <c r="K9" s="20">
        <f t="shared" si="1"/>
        <v>27.911867083254933</v>
      </c>
      <c r="L9" s="5" t="s">
        <v>17</v>
      </c>
      <c r="M9" s="5">
        <v>24.77</v>
      </c>
      <c r="N9" s="5">
        <v>24.56</v>
      </c>
      <c r="O9" s="5">
        <v>24.664999999999999</v>
      </c>
      <c r="P9" s="5">
        <v>0.67200000000000004</v>
      </c>
      <c r="Q9" s="5">
        <v>3.1180087090000002E-6</v>
      </c>
      <c r="R9" s="5">
        <f t="shared" si="2"/>
        <v>8.6555784898202539</v>
      </c>
      <c r="S9" s="20">
        <f t="shared" si="3"/>
        <v>52.512934751277037</v>
      </c>
      <c r="T9" s="6">
        <v>27.09</v>
      </c>
      <c r="U9" s="6">
        <v>27.01</v>
      </c>
      <c r="V9" s="6">
        <v>27.05</v>
      </c>
      <c r="W9" s="6">
        <v>0.88200000000000001</v>
      </c>
      <c r="X9" s="6">
        <v>3.7285442999999998E-8</v>
      </c>
      <c r="Y9" s="6">
        <f t="shared" si="4"/>
        <v>0.10350422610516805</v>
      </c>
      <c r="Z9" s="20">
        <f t="shared" si="5"/>
        <v>22.716649258116757</v>
      </c>
    </row>
    <row r="10" spans="1:26">
      <c r="A10" s="4" t="s">
        <v>18</v>
      </c>
      <c r="B10" s="4" t="s">
        <v>136</v>
      </c>
      <c r="C10" s="4" t="s">
        <v>139</v>
      </c>
      <c r="D10" s="4">
        <v>29.83</v>
      </c>
      <c r="E10" s="4">
        <v>29.36</v>
      </c>
      <c r="F10" s="4">
        <v>29.594999999999999</v>
      </c>
      <c r="G10" s="4">
        <v>0.79600000000000004</v>
      </c>
      <c r="H10" s="4">
        <v>2.9771732000000001E-8</v>
      </c>
      <c r="I10" s="26">
        <v>2.0649925902017896E-7</v>
      </c>
      <c r="J10" s="4">
        <f t="shared" si="0"/>
        <v>0.14417355365469242</v>
      </c>
      <c r="K10" s="20">
        <f t="shared" si="1"/>
        <v>14.195045597452907</v>
      </c>
      <c r="L10" s="5" t="s">
        <v>18</v>
      </c>
      <c r="M10" s="5">
        <v>27.87</v>
      </c>
      <c r="N10" s="5">
        <v>28.33</v>
      </c>
      <c r="O10" s="5">
        <v>28.1</v>
      </c>
      <c r="P10" s="5">
        <v>0.67200000000000004</v>
      </c>
      <c r="Q10" s="5">
        <v>5.3340947500000001E-7</v>
      </c>
      <c r="R10" s="5">
        <f t="shared" si="2"/>
        <v>2.5831060001424779</v>
      </c>
      <c r="S10" s="20">
        <f t="shared" si="3"/>
        <v>15.671566839887909</v>
      </c>
      <c r="T10" s="6">
        <v>28.55</v>
      </c>
      <c r="U10" s="6">
        <v>27.96</v>
      </c>
      <c r="V10" s="6">
        <v>28.254999999999999</v>
      </c>
      <c r="W10" s="6">
        <v>0.88200000000000001</v>
      </c>
      <c r="X10" s="6">
        <v>1.7402941999999998E-8</v>
      </c>
      <c r="Y10" s="6">
        <f t="shared" si="4"/>
        <v>8.4276050590086596E-2</v>
      </c>
      <c r="Z10" s="20">
        <f t="shared" si="5"/>
        <v>18.496534432990753</v>
      </c>
    </row>
    <row r="11" spans="1:26">
      <c r="A11" s="4" t="s">
        <v>19</v>
      </c>
      <c r="B11" s="4" t="s">
        <v>136</v>
      </c>
      <c r="C11" s="4" t="s">
        <v>139</v>
      </c>
      <c r="D11" s="4">
        <v>28.46</v>
      </c>
      <c r="E11" s="4">
        <v>28.42</v>
      </c>
      <c r="F11" s="4">
        <v>28.44</v>
      </c>
      <c r="G11" s="4">
        <v>0.79600000000000004</v>
      </c>
      <c r="H11" s="4">
        <v>5.8550136000000002E-8</v>
      </c>
      <c r="I11" s="26">
        <v>2.5962436557138084E-7</v>
      </c>
      <c r="J11" s="4">
        <f t="shared" si="0"/>
        <v>0.2255186483408172</v>
      </c>
      <c r="K11" s="20">
        <f t="shared" si="1"/>
        <v>22.204124231695779</v>
      </c>
      <c r="L11" s="5" t="s">
        <v>19</v>
      </c>
      <c r="M11" s="5">
        <v>25.63</v>
      </c>
      <c r="N11" s="5">
        <v>26.53</v>
      </c>
      <c r="O11" s="5">
        <v>26.08</v>
      </c>
      <c r="P11" s="5">
        <v>0.67200000000000004</v>
      </c>
      <c r="Q11" s="5">
        <v>1.506600119E-6</v>
      </c>
      <c r="R11" s="5">
        <f t="shared" si="2"/>
        <v>5.8029997133908333</v>
      </c>
      <c r="S11" s="20">
        <f t="shared" si="3"/>
        <v>35.206490897097787</v>
      </c>
      <c r="T11" s="6">
        <v>26.92</v>
      </c>
      <c r="U11" s="6">
        <v>27.3</v>
      </c>
      <c r="V11" s="6">
        <v>27.11</v>
      </c>
      <c r="W11" s="6">
        <v>0.88200000000000001</v>
      </c>
      <c r="X11" s="6">
        <v>3.5897327999999999E-8</v>
      </c>
      <c r="Y11" s="6">
        <f t="shared" si="4"/>
        <v>0.13826640624040515</v>
      </c>
      <c r="Z11" s="20">
        <f t="shared" si="5"/>
        <v>30.346098637094585</v>
      </c>
    </row>
    <row r="12" spans="1:26">
      <c r="A12" s="4" t="s">
        <v>20</v>
      </c>
      <c r="B12" s="4" t="s">
        <v>136</v>
      </c>
      <c r="C12" s="4" t="s">
        <v>139</v>
      </c>
      <c r="D12" s="4">
        <v>28.97</v>
      </c>
      <c r="E12" s="4">
        <v>28.79</v>
      </c>
      <c r="F12" s="4">
        <v>28.88</v>
      </c>
      <c r="G12" s="4">
        <v>0.79600000000000004</v>
      </c>
      <c r="H12" s="4">
        <v>4.5251515000000001E-8</v>
      </c>
      <c r="I12" s="26">
        <v>1.4694641712604735E-7</v>
      </c>
      <c r="J12" s="4">
        <f t="shared" si="0"/>
        <v>0.30794568445438358</v>
      </c>
      <c r="K12" s="20">
        <f t="shared" si="1"/>
        <v>30.319728698915558</v>
      </c>
      <c r="L12" s="5" t="s">
        <v>20</v>
      </c>
      <c r="M12" s="5">
        <v>26.88</v>
      </c>
      <c r="N12" s="5">
        <v>26.59</v>
      </c>
      <c r="O12" s="5">
        <v>26.734999999999999</v>
      </c>
      <c r="P12" s="5">
        <v>0.67200000000000004</v>
      </c>
      <c r="Q12" s="5">
        <v>1.0759156840000001E-6</v>
      </c>
      <c r="R12" s="5">
        <f t="shared" si="2"/>
        <v>7.3218231859107101</v>
      </c>
      <c r="S12" s="20">
        <f t="shared" si="3"/>
        <v>44.421112196522984</v>
      </c>
      <c r="T12" s="6">
        <v>27.69</v>
      </c>
      <c r="U12" s="6">
        <v>27.46</v>
      </c>
      <c r="V12" s="6">
        <v>27.574999999999999</v>
      </c>
      <c r="W12" s="6">
        <v>0.88200000000000001</v>
      </c>
      <c r="X12" s="6">
        <v>2.6752477E-8</v>
      </c>
      <c r="Y12" s="6">
        <f t="shared" si="4"/>
        <v>0.18205600056959759</v>
      </c>
      <c r="Z12" s="20">
        <f t="shared" si="5"/>
        <v>39.956844912524339</v>
      </c>
    </row>
    <row r="13" spans="1:26">
      <c r="A13" s="4" t="s">
        <v>21</v>
      </c>
      <c r="B13" s="4" t="s">
        <v>136</v>
      </c>
      <c r="C13" s="4" t="s">
        <v>139</v>
      </c>
      <c r="D13" s="4">
        <v>29.71</v>
      </c>
      <c r="E13" s="4">
        <v>29.61</v>
      </c>
      <c r="F13" s="4">
        <v>29.66</v>
      </c>
      <c r="G13" s="4">
        <v>0.79600000000000004</v>
      </c>
      <c r="H13" s="4">
        <v>2.8659868000000001E-8</v>
      </c>
      <c r="I13" s="26">
        <v>3.8145030158591376E-7</v>
      </c>
      <c r="J13" s="4">
        <f t="shared" si="0"/>
        <v>7.5133950296654733E-2</v>
      </c>
      <c r="K13" s="20">
        <f t="shared" si="1"/>
        <v>7.3975415278463723</v>
      </c>
      <c r="L13" s="5" t="s">
        <v>21</v>
      </c>
      <c r="M13" s="5">
        <v>27.03</v>
      </c>
      <c r="N13" s="5">
        <v>26.69</v>
      </c>
      <c r="O13" s="5">
        <v>26.86</v>
      </c>
      <c r="P13" s="5">
        <v>0.67200000000000004</v>
      </c>
      <c r="Q13" s="5">
        <v>1.008959432E-6</v>
      </c>
      <c r="R13" s="5">
        <f t="shared" si="2"/>
        <v>2.6450613036748454</v>
      </c>
      <c r="S13" s="20">
        <f t="shared" si="3"/>
        <v>16.047446374192536</v>
      </c>
      <c r="T13" s="6">
        <v>28.25</v>
      </c>
      <c r="U13" s="6">
        <v>28.12</v>
      </c>
      <c r="V13" s="6">
        <v>28.184999999999999</v>
      </c>
      <c r="W13" s="6">
        <v>0.88200000000000001</v>
      </c>
      <c r="X13" s="6">
        <v>1.8190558999999999E-8</v>
      </c>
      <c r="Y13" s="6">
        <f t="shared" si="4"/>
        <v>4.7687887319451901E-2</v>
      </c>
      <c r="Z13" s="20">
        <f t="shared" si="5"/>
        <v>10.466326360392854</v>
      </c>
    </row>
    <row r="14" spans="1:26" s="25" customFormat="1">
      <c r="A14" s="25" t="s">
        <v>22</v>
      </c>
      <c r="B14" s="4" t="s">
        <v>136</v>
      </c>
      <c r="C14" s="25" t="s">
        <v>140</v>
      </c>
      <c r="D14" s="25">
        <v>27.92</v>
      </c>
      <c r="E14" s="25">
        <v>28.03</v>
      </c>
      <c r="F14" s="25">
        <v>27.975000000000001</v>
      </c>
      <c r="G14" s="25">
        <v>0.79600000000000004</v>
      </c>
      <c r="H14" s="25">
        <v>7.6874154999999997E-8</v>
      </c>
      <c r="I14" s="26">
        <v>4.935069601471893E-7</v>
      </c>
      <c r="J14" s="4">
        <f t="shared" si="0"/>
        <v>0.15577116678774328</v>
      </c>
      <c r="K14" s="20">
        <f t="shared" si="1"/>
        <v>15.336923862030991</v>
      </c>
      <c r="L14" s="5" t="s">
        <v>22</v>
      </c>
      <c r="M14" s="5">
        <v>25.69</v>
      </c>
      <c r="N14" s="5">
        <v>25.83</v>
      </c>
      <c r="O14" s="5">
        <v>25.76</v>
      </c>
      <c r="P14" s="5">
        <v>0.67200000000000004</v>
      </c>
      <c r="Q14" s="5">
        <v>1.7759617379999999E-6</v>
      </c>
      <c r="R14" s="5">
        <f t="shared" si="2"/>
        <v>3.5986559084603718</v>
      </c>
      <c r="S14" s="20">
        <f t="shared" si="3"/>
        <v>21.832854168618539</v>
      </c>
      <c r="T14" s="6">
        <v>27.54</v>
      </c>
      <c r="U14" s="6">
        <v>27.55</v>
      </c>
      <c r="V14" s="6">
        <v>27.545000000000002</v>
      </c>
      <c r="W14" s="6">
        <v>0.88200000000000001</v>
      </c>
      <c r="X14" s="6">
        <v>2.7264817000000001E-8</v>
      </c>
      <c r="Y14" s="6">
        <f t="shared" si="4"/>
        <v>5.5247076944706562E-2</v>
      </c>
      <c r="Z14" s="20">
        <f t="shared" si="5"/>
        <v>12.125383829389582</v>
      </c>
    </row>
    <row r="15" spans="1:26" s="25" customFormat="1">
      <c r="A15" s="25" t="s">
        <v>23</v>
      </c>
      <c r="B15" s="4" t="s">
        <v>136</v>
      </c>
      <c r="C15" s="25" t="s">
        <v>140</v>
      </c>
      <c r="D15" s="25">
        <v>26.95</v>
      </c>
      <c r="E15" s="25">
        <v>27.38</v>
      </c>
      <c r="F15" s="25">
        <v>27.164999999999999</v>
      </c>
      <c r="G15" s="25">
        <v>0.79600000000000004</v>
      </c>
      <c r="H15" s="25">
        <v>1.2352887399999999E-7</v>
      </c>
      <c r="I15" s="26">
        <v>1.0967646733048946E-7</v>
      </c>
      <c r="J15" s="4">
        <f t="shared" si="0"/>
        <v>1.1263024512612072</v>
      </c>
      <c r="K15" s="20">
        <f t="shared" si="1"/>
        <v>110.89353246066331</v>
      </c>
      <c r="L15" s="5" t="s">
        <v>23</v>
      </c>
      <c r="M15" s="5">
        <v>26.4</v>
      </c>
      <c r="N15" s="5">
        <v>25.49</v>
      </c>
      <c r="O15" s="5">
        <v>25.945</v>
      </c>
      <c r="P15" s="5">
        <v>0.67200000000000004</v>
      </c>
      <c r="Q15" s="5">
        <v>1.614860064E-6</v>
      </c>
      <c r="R15" s="5">
        <f t="shared" si="2"/>
        <v>14.723851919244646</v>
      </c>
      <c r="S15" s="20">
        <f t="shared" si="3"/>
        <v>89.328827187241615</v>
      </c>
      <c r="T15" s="6">
        <v>27.3</v>
      </c>
      <c r="U15" s="6">
        <v>27.64</v>
      </c>
      <c r="V15" s="6">
        <v>27.47</v>
      </c>
      <c r="W15" s="6">
        <v>0.88200000000000001</v>
      </c>
      <c r="X15" s="6">
        <v>2.8589007000000001E-8</v>
      </c>
      <c r="Y15" s="6">
        <f t="shared" si="4"/>
        <v>0.26066673823339326</v>
      </c>
      <c r="Z15" s="20">
        <f t="shared" si="5"/>
        <v>57.209981548856433</v>
      </c>
    </row>
    <row r="16" spans="1:26" s="25" customFormat="1">
      <c r="A16" s="25" t="s">
        <v>24</v>
      </c>
      <c r="B16" s="4" t="s">
        <v>136</v>
      </c>
      <c r="C16" s="25" t="s">
        <v>140</v>
      </c>
      <c r="D16" s="25">
        <v>30.29</v>
      </c>
      <c r="E16" s="25">
        <v>29.62</v>
      </c>
      <c r="F16" s="25">
        <v>29.954999999999998</v>
      </c>
      <c r="G16" s="25">
        <v>0.79600000000000004</v>
      </c>
      <c r="H16" s="25">
        <v>2.4113143000000002E-8</v>
      </c>
      <c r="I16" s="26">
        <v>3.2641672187189431E-7</v>
      </c>
      <c r="J16" s="4">
        <f t="shared" si="0"/>
        <v>7.3872266291135233E-2</v>
      </c>
      <c r="K16" s="20">
        <f t="shared" si="1"/>
        <v>7.2733185928216768</v>
      </c>
      <c r="L16" s="5" t="s">
        <v>24</v>
      </c>
      <c r="M16" s="5">
        <v>28.95</v>
      </c>
      <c r="N16" s="5">
        <v>27.96</v>
      </c>
      <c r="O16" s="5">
        <v>28.454999999999998</v>
      </c>
      <c r="P16" s="5">
        <v>0.67200000000000004</v>
      </c>
      <c r="Q16" s="5">
        <v>4.4443868E-7</v>
      </c>
      <c r="R16" s="5">
        <f t="shared" si="2"/>
        <v>1.3615683579299735</v>
      </c>
      <c r="S16" s="20">
        <f t="shared" si="3"/>
        <v>8.2605628755455864</v>
      </c>
      <c r="T16" s="6">
        <v>29.26</v>
      </c>
      <c r="U16" s="6">
        <v>29</v>
      </c>
      <c r="V16" s="6">
        <v>29.13</v>
      </c>
      <c r="W16" s="6">
        <v>0.88200000000000001</v>
      </c>
      <c r="X16" s="6">
        <v>1.0007613E-8</v>
      </c>
      <c r="Y16" s="6">
        <f t="shared" si="4"/>
        <v>3.0659008345557716E-2</v>
      </c>
      <c r="Z16" s="20">
        <f t="shared" si="5"/>
        <v>6.7289034022634358</v>
      </c>
    </row>
    <row r="17" spans="1:26" s="25" customFormat="1">
      <c r="A17" s="25" t="s">
        <v>25</v>
      </c>
      <c r="B17" s="4" t="s">
        <v>136</v>
      </c>
      <c r="C17" s="25" t="s">
        <v>140</v>
      </c>
      <c r="D17" s="25">
        <v>29.5</v>
      </c>
      <c r="E17" s="25">
        <v>29.13</v>
      </c>
      <c r="F17" s="25">
        <v>29.315000000000001</v>
      </c>
      <c r="G17" s="25">
        <v>0.79600000000000004</v>
      </c>
      <c r="H17" s="25">
        <v>3.5075983999999997E-8</v>
      </c>
      <c r="I17" s="26">
        <v>2.3525378650647783E-7</v>
      </c>
      <c r="J17" s="4">
        <f t="shared" si="0"/>
        <v>0.14909848857643854</v>
      </c>
      <c r="K17" s="20">
        <f t="shared" si="1"/>
        <v>14.679945039871548</v>
      </c>
      <c r="L17" s="5" t="s">
        <v>25</v>
      </c>
      <c r="M17" s="5">
        <v>26.98</v>
      </c>
      <c r="N17" s="5">
        <v>26.59</v>
      </c>
      <c r="O17" s="5">
        <v>26.785</v>
      </c>
      <c r="P17" s="5">
        <v>0.67200000000000004</v>
      </c>
      <c r="Q17" s="5">
        <v>1.0486158670000001E-6</v>
      </c>
      <c r="R17" s="5">
        <f t="shared" si="2"/>
        <v>4.4573814626831769</v>
      </c>
      <c r="S17" s="20">
        <f t="shared" si="3"/>
        <v>27.042696474501529</v>
      </c>
      <c r="T17" s="6">
        <v>28.97</v>
      </c>
      <c r="U17" s="6">
        <v>28.49</v>
      </c>
      <c r="V17" s="6">
        <v>28.73</v>
      </c>
      <c r="W17" s="6">
        <v>0.88200000000000001</v>
      </c>
      <c r="X17" s="6">
        <v>1.2887786999999999E-8</v>
      </c>
      <c r="Y17" s="6">
        <f t="shared" si="4"/>
        <v>5.478248487041941E-2</v>
      </c>
      <c r="Z17" s="20">
        <f t="shared" si="5"/>
        <v>12.023417218007372</v>
      </c>
    </row>
    <row r="18" spans="1:26" s="25" customFormat="1">
      <c r="A18" s="25" t="s">
        <v>26</v>
      </c>
      <c r="B18" s="4" t="s">
        <v>136</v>
      </c>
      <c r="C18" s="25" t="s">
        <v>140</v>
      </c>
      <c r="D18" s="25">
        <v>28.74</v>
      </c>
      <c r="E18" s="25">
        <v>28.55</v>
      </c>
      <c r="F18" s="25">
        <v>28.645</v>
      </c>
      <c r="G18" s="25">
        <v>0.79600000000000004</v>
      </c>
      <c r="H18" s="25">
        <v>5.1927225000000001E-8</v>
      </c>
      <c r="I18" s="26">
        <v>1.8299665972842566E-7</v>
      </c>
      <c r="J18" s="4">
        <f t="shared" si="0"/>
        <v>0.28376050730686597</v>
      </c>
      <c r="K18" s="20">
        <f t="shared" si="1"/>
        <v>27.938503545696793</v>
      </c>
      <c r="L18" s="5" t="s">
        <v>26</v>
      </c>
      <c r="M18" s="5">
        <v>26.21</v>
      </c>
      <c r="N18" s="5">
        <v>26.41</v>
      </c>
      <c r="O18" s="5">
        <v>26.31</v>
      </c>
      <c r="P18" s="5">
        <v>0.67200000000000004</v>
      </c>
      <c r="Q18" s="5">
        <v>1.338608735E-6</v>
      </c>
      <c r="R18" s="5">
        <f t="shared" si="2"/>
        <v>7.3149353490197511</v>
      </c>
      <c r="S18" s="20">
        <f t="shared" si="3"/>
        <v>44.379324056116452</v>
      </c>
      <c r="T18" s="6">
        <v>27.31</v>
      </c>
      <c r="U18" s="6">
        <v>27.81</v>
      </c>
      <c r="V18" s="6">
        <v>27.56</v>
      </c>
      <c r="W18" s="6">
        <v>0.88200000000000001</v>
      </c>
      <c r="X18" s="6">
        <v>2.7007432E-8</v>
      </c>
      <c r="Y18" s="6">
        <f t="shared" si="4"/>
        <v>0.14758428946233285</v>
      </c>
      <c r="Z18" s="20">
        <f t="shared" si="5"/>
        <v>32.391146389691166</v>
      </c>
    </row>
    <row r="19" spans="1:26" s="25" customFormat="1">
      <c r="A19" s="25" t="s">
        <v>27</v>
      </c>
      <c r="B19" s="4" t="s">
        <v>136</v>
      </c>
      <c r="C19" s="25" t="s">
        <v>140</v>
      </c>
      <c r="D19" s="25">
        <v>26.92</v>
      </c>
      <c r="E19" s="25">
        <v>26.97</v>
      </c>
      <c r="F19" s="25">
        <v>26.945</v>
      </c>
      <c r="G19" s="25">
        <v>0.79600000000000004</v>
      </c>
      <c r="H19" s="25">
        <v>1.4051279600000001E-7</v>
      </c>
      <c r="I19" s="26">
        <v>8.5817346037365659E-7</v>
      </c>
      <c r="J19" s="4">
        <f t="shared" si="0"/>
        <v>0.16373472554000848</v>
      </c>
      <c r="K19" s="20">
        <f t="shared" si="1"/>
        <v>16.121000252886606</v>
      </c>
      <c r="L19" s="5" t="s">
        <v>27</v>
      </c>
      <c r="M19" s="5">
        <v>26.61</v>
      </c>
      <c r="N19" s="5">
        <v>27.71</v>
      </c>
      <c r="O19" s="5">
        <v>27.16</v>
      </c>
      <c r="P19" s="5">
        <v>0.67200000000000004</v>
      </c>
      <c r="Q19" s="5">
        <v>8.6477439600000005E-7</v>
      </c>
      <c r="R19" s="5">
        <f t="shared" si="2"/>
        <v>1.0076918431193029</v>
      </c>
      <c r="S19" s="20">
        <f t="shared" si="3"/>
        <v>6.1136128647383972</v>
      </c>
      <c r="T19" s="6">
        <v>26.89</v>
      </c>
      <c r="U19" s="6">
        <v>26.82</v>
      </c>
      <c r="V19" s="6">
        <v>26.855</v>
      </c>
      <c r="W19" s="6">
        <v>0.88200000000000001</v>
      </c>
      <c r="X19" s="6">
        <v>4.2178403000000002E-8</v>
      </c>
      <c r="Y19" s="6">
        <f t="shared" si="4"/>
        <v>4.914904147890467E-2</v>
      </c>
      <c r="Z19" s="20">
        <f t="shared" si="5"/>
        <v>10.787014005732098</v>
      </c>
    </row>
    <row r="20" spans="1:26" s="25" customFormat="1">
      <c r="A20" s="25" t="s">
        <v>28</v>
      </c>
      <c r="B20" s="4" t="s">
        <v>136</v>
      </c>
      <c r="C20" s="25" t="s">
        <v>140</v>
      </c>
      <c r="D20" s="25">
        <v>27.66</v>
      </c>
      <c r="E20" s="25">
        <v>26.76</v>
      </c>
      <c r="F20" s="25">
        <v>27.21</v>
      </c>
      <c r="G20" s="25">
        <v>0.79600000000000004</v>
      </c>
      <c r="H20" s="25">
        <v>1.20316364E-7</v>
      </c>
      <c r="I20" s="26">
        <v>6.0681138952923749E-7</v>
      </c>
      <c r="J20" s="4">
        <f t="shared" si="0"/>
        <v>0.19827637726665132</v>
      </c>
      <c r="K20" s="20">
        <f t="shared" si="1"/>
        <v>19.52190360056569</v>
      </c>
      <c r="L20" s="5" t="s">
        <v>28</v>
      </c>
      <c r="M20" s="5">
        <v>25.06</v>
      </c>
      <c r="N20" s="5">
        <v>26.2</v>
      </c>
      <c r="O20" s="5">
        <v>25.63</v>
      </c>
      <c r="P20" s="5">
        <v>0.67200000000000004</v>
      </c>
      <c r="Q20" s="5">
        <v>1.898691125E-6</v>
      </c>
      <c r="R20" s="5">
        <f t="shared" si="2"/>
        <v>3.1289642181452777</v>
      </c>
      <c r="S20" s="20">
        <f t="shared" si="3"/>
        <v>18.983259642297543</v>
      </c>
      <c r="T20" s="6">
        <v>26.92</v>
      </c>
      <c r="U20" s="6">
        <v>26.2</v>
      </c>
      <c r="V20" s="6">
        <v>26.56</v>
      </c>
      <c r="W20" s="6">
        <v>0.88200000000000001</v>
      </c>
      <c r="X20" s="6">
        <v>5.0827988E-8</v>
      </c>
      <c r="Y20" s="6">
        <f t="shared" si="4"/>
        <v>8.3762415928666414E-2</v>
      </c>
      <c r="Z20" s="20">
        <f t="shared" si="5"/>
        <v>18.383804171731292</v>
      </c>
    </row>
    <row r="21" spans="1:26" s="25" customFormat="1">
      <c r="A21" s="25" t="s">
        <v>72</v>
      </c>
      <c r="B21" s="4" t="s">
        <v>136</v>
      </c>
      <c r="C21" s="25" t="s">
        <v>140</v>
      </c>
      <c r="I21" s="26">
        <v>4.2096577494844239E-7</v>
      </c>
      <c r="J21" s="4"/>
      <c r="K21" s="20"/>
      <c r="L21" s="5"/>
      <c r="M21" s="5"/>
      <c r="N21" s="5"/>
      <c r="O21" s="5"/>
      <c r="P21" s="5"/>
      <c r="Q21" s="5"/>
      <c r="R21" s="5"/>
      <c r="S21" s="20"/>
      <c r="T21" s="6"/>
      <c r="U21" s="6"/>
      <c r="V21" s="6"/>
      <c r="W21" s="6"/>
      <c r="X21" s="6"/>
      <c r="Y21" s="6"/>
      <c r="Z21" s="20"/>
    </row>
    <row r="22" spans="1:26" s="25" customFormat="1">
      <c r="A22" s="25" t="s">
        <v>29</v>
      </c>
      <c r="B22" s="4" t="s">
        <v>136</v>
      </c>
      <c r="C22" s="25" t="s">
        <v>140</v>
      </c>
      <c r="D22" s="25">
        <v>28.79</v>
      </c>
      <c r="E22" s="25">
        <v>28.71</v>
      </c>
      <c r="F22" s="25">
        <v>28.75</v>
      </c>
      <c r="G22" s="25">
        <v>0.79600000000000004</v>
      </c>
      <c r="H22" s="25">
        <v>4.8830699000000002E-8</v>
      </c>
      <c r="I22" s="26">
        <v>2.8560995736387464E-7</v>
      </c>
      <c r="J22" s="4">
        <f t="shared" si="0"/>
        <v>0.17096987601797231</v>
      </c>
      <c r="K22" s="20">
        <f t="shared" ref="K22:K28" si="6">J22/MIN(J$2:J$46)</f>
        <v>16.833358992306408</v>
      </c>
      <c r="L22" s="5" t="s">
        <v>29</v>
      </c>
      <c r="M22" s="5">
        <v>28.62</v>
      </c>
      <c r="N22" s="5">
        <v>28.38</v>
      </c>
      <c r="O22" s="5">
        <v>28.5</v>
      </c>
      <c r="P22" s="5">
        <v>0.67200000000000004</v>
      </c>
      <c r="Q22" s="5">
        <v>4.3427638800000002E-7</v>
      </c>
      <c r="R22" s="5">
        <f>Q22/I23</f>
        <v>0.60275702453757152</v>
      </c>
      <c r="S22" s="20">
        <f>R22/MIN(R$2:R$46)</f>
        <v>3.6568948381256834</v>
      </c>
      <c r="T22" s="6">
        <v>28.97</v>
      </c>
      <c r="U22" s="6">
        <v>29.28</v>
      </c>
      <c r="V22" s="6">
        <v>29.125</v>
      </c>
      <c r="W22" s="6">
        <v>0.88200000000000001</v>
      </c>
      <c r="X22" s="6">
        <v>1.0039304000000001E-8</v>
      </c>
      <c r="Y22" s="6">
        <f>X22/I23</f>
        <v>1.3934123923560264E-2</v>
      </c>
      <c r="Z22" s="20">
        <f>Y22/MIN(Y$2:Y$46)</f>
        <v>3.0581998223823956</v>
      </c>
    </row>
    <row r="23" spans="1:26">
      <c r="A23" t="s">
        <v>73</v>
      </c>
      <c r="B23" s="4" t="s">
        <v>136</v>
      </c>
      <c r="C23" s="25" t="s">
        <v>140</v>
      </c>
      <c r="D23" s="25"/>
      <c r="E23" s="25"/>
      <c r="F23" s="25"/>
      <c r="G23" s="25"/>
      <c r="H23" s="25"/>
      <c r="I23" s="26">
        <v>7.2048332963547303E-7</v>
      </c>
      <c r="J23" s="4"/>
      <c r="K23" s="20">
        <f t="shared" si="6"/>
        <v>0</v>
      </c>
      <c r="S23" s="20">
        <f>R22/MIN(R$2:R$46)</f>
        <v>3.6568948381256834</v>
      </c>
      <c r="Z23" s="20">
        <f>Y22/MIN(Y$2:Y$46)</f>
        <v>3.0581998223823956</v>
      </c>
    </row>
    <row r="24" spans="1:26">
      <c r="A24" s="25" t="s">
        <v>30</v>
      </c>
      <c r="B24" s="4" t="s">
        <v>136</v>
      </c>
      <c r="C24" s="25" t="s">
        <v>140</v>
      </c>
      <c r="D24" s="25">
        <v>27.06</v>
      </c>
      <c r="E24" s="25">
        <v>26.71</v>
      </c>
      <c r="F24" s="25">
        <v>26.885000000000002</v>
      </c>
      <c r="G24" s="25">
        <v>0.79600000000000004</v>
      </c>
      <c r="H24" s="25">
        <v>1.4553728E-7</v>
      </c>
      <c r="I24" s="26">
        <v>5.7488094779393649E-7</v>
      </c>
      <c r="J24" s="4">
        <f t="shared" si="0"/>
        <v>0.25316072929271466</v>
      </c>
      <c r="K24" s="20">
        <f t="shared" si="6"/>
        <v>24.925709359995057</v>
      </c>
      <c r="L24" s="5" t="s">
        <v>30</v>
      </c>
      <c r="M24" s="5">
        <v>26.84</v>
      </c>
      <c r="N24" s="5">
        <v>26.64</v>
      </c>
      <c r="O24" s="5">
        <v>26.74</v>
      </c>
      <c r="P24" s="5">
        <v>0.67200000000000004</v>
      </c>
      <c r="Q24" s="5">
        <v>1.0731540209999999E-6</v>
      </c>
      <c r="R24" s="5">
        <f t="shared" si="2"/>
        <v>1.8667413229089429</v>
      </c>
      <c r="S24" s="20">
        <f>R24/MIN(R$2:R$46)</f>
        <v>11.325420409822382</v>
      </c>
      <c r="T24" s="6">
        <v>26.52</v>
      </c>
      <c r="U24" s="6">
        <v>26.11</v>
      </c>
      <c r="V24" s="6">
        <v>26.315000000000001</v>
      </c>
      <c r="W24" s="6">
        <v>0.88200000000000001</v>
      </c>
      <c r="X24" s="6">
        <v>5.9345081000000002E-8</v>
      </c>
      <c r="Y24" s="6">
        <f t="shared" si="4"/>
        <v>0.10323021005954781</v>
      </c>
      <c r="Z24" s="20">
        <f>Y24/MIN(Y$2:Y$46)</f>
        <v>22.656509429689596</v>
      </c>
    </row>
    <row r="25" spans="1:26">
      <c r="A25" s="4" t="s">
        <v>31</v>
      </c>
      <c r="B25" s="4" t="s">
        <v>137</v>
      </c>
      <c r="C25" s="4" t="s">
        <v>139</v>
      </c>
      <c r="D25" s="4">
        <v>32.26</v>
      </c>
      <c r="E25" s="4">
        <v>32.42</v>
      </c>
      <c r="F25" s="4">
        <v>32.340000000000003</v>
      </c>
      <c r="G25" s="4">
        <v>0.79600000000000004</v>
      </c>
      <c r="H25" s="4">
        <v>5.9666859999999998E-9</v>
      </c>
      <c r="I25" s="26">
        <v>5.518646823313746E-8</v>
      </c>
      <c r="J25" s="4">
        <f t="shared" si="0"/>
        <v>0.10811864196116872</v>
      </c>
      <c r="K25" s="20">
        <f t="shared" si="6"/>
        <v>10.645149638534443</v>
      </c>
      <c r="L25" s="5" t="s">
        <v>31</v>
      </c>
      <c r="M25" s="5">
        <v>28.73</v>
      </c>
      <c r="N25" s="5">
        <v>34.31</v>
      </c>
      <c r="O25" s="5">
        <v>31.52</v>
      </c>
      <c r="P25" s="5">
        <v>0.67200000000000004</v>
      </c>
      <c r="Q25" s="5">
        <v>9.1958667999999997E-8</v>
      </c>
      <c r="R25" s="5">
        <f t="shared" si="2"/>
        <v>1.666326382973393</v>
      </c>
      <c r="S25" s="20">
        <f>R25/MIN(R$2:R$46)</f>
        <v>10.109513619029107</v>
      </c>
      <c r="T25" s="6">
        <v>30.93</v>
      </c>
      <c r="U25" s="6">
        <v>31</v>
      </c>
      <c r="V25" s="6">
        <v>30.965</v>
      </c>
      <c r="W25" s="6">
        <v>0.88200000000000001</v>
      </c>
      <c r="X25" s="6">
        <v>3.1361980000000002E-9</v>
      </c>
      <c r="Y25" s="6">
        <f t="shared" si="4"/>
        <v>5.6829112288016063E-2</v>
      </c>
      <c r="Z25" s="20">
        <f>Y25/MIN(Y$2:Y$46)</f>
        <v>12.472601941734</v>
      </c>
    </row>
    <row r="26" spans="1:26">
      <c r="A26" s="4" t="s">
        <v>32</v>
      </c>
      <c r="B26" s="4" t="s">
        <v>137</v>
      </c>
      <c r="C26" s="4" t="s">
        <v>139</v>
      </c>
      <c r="D26" s="4">
        <v>27.84</v>
      </c>
      <c r="E26" s="4">
        <v>28.55</v>
      </c>
      <c r="F26" s="4">
        <v>28.195</v>
      </c>
      <c r="G26" s="4">
        <v>0.79600000000000004</v>
      </c>
      <c r="H26" s="4">
        <v>6.7582299000000002E-8</v>
      </c>
      <c r="I26" s="26">
        <v>1.812593310786467E-7</v>
      </c>
      <c r="J26" s="4">
        <f t="shared" si="0"/>
        <v>0.37284866162656577</v>
      </c>
      <c r="K26" s="20">
        <f t="shared" si="6"/>
        <v>36.709948659617659</v>
      </c>
      <c r="L26" s="5" t="s">
        <v>32</v>
      </c>
      <c r="M26" s="5">
        <v>27.22</v>
      </c>
      <c r="N26" s="5">
        <v>28.45</v>
      </c>
      <c r="O26" s="5">
        <v>27.835000000000001</v>
      </c>
      <c r="P26" s="5">
        <v>0.67200000000000004</v>
      </c>
      <c r="Q26" s="5">
        <v>6.11249248E-7</v>
      </c>
      <c r="R26" s="5">
        <f t="shared" si="2"/>
        <v>3.3722360353122167</v>
      </c>
      <c r="S26" s="20">
        <f>R26/MIN(R$2:R$46)</f>
        <v>20.459176829893558</v>
      </c>
      <c r="T26" s="6">
        <v>26.7</v>
      </c>
      <c r="U26" s="6">
        <v>28.18</v>
      </c>
      <c r="V26" s="6">
        <v>27.44</v>
      </c>
      <c r="W26" s="6">
        <v>0.88200000000000001</v>
      </c>
      <c r="X26" s="6">
        <v>2.9136518E-8</v>
      </c>
      <c r="Y26" s="6">
        <f t="shared" si="4"/>
        <v>0.16074492731829593</v>
      </c>
      <c r="Z26" s="20">
        <f>Y26/MIN(Y$2:Y$46)</f>
        <v>35.279584914734926</v>
      </c>
    </row>
    <row r="27" spans="1:26">
      <c r="A27" s="4" t="s">
        <v>59</v>
      </c>
      <c r="B27" s="4" t="s">
        <v>137</v>
      </c>
      <c r="C27" s="4" t="s">
        <v>139</v>
      </c>
      <c r="D27" s="4"/>
      <c r="E27" s="4"/>
      <c r="F27" s="4"/>
      <c r="G27" s="4"/>
      <c r="H27" s="4"/>
      <c r="I27" s="26">
        <v>9.2372615440171811E-8</v>
      </c>
      <c r="J27" s="4"/>
      <c r="K27" s="20">
        <f t="shared" si="6"/>
        <v>0</v>
      </c>
      <c r="L27" s="5" t="s">
        <v>59</v>
      </c>
      <c r="M27" s="5">
        <v>28.69</v>
      </c>
      <c r="N27" s="5">
        <v>29.91</v>
      </c>
      <c r="O27" s="5">
        <v>29.3</v>
      </c>
      <c r="P27" s="5">
        <v>0.67200000000000004</v>
      </c>
      <c r="Q27" s="5">
        <v>2.8785726700000002E-7</v>
      </c>
      <c r="R27" s="5">
        <f t="shared" si="2"/>
        <v>3.1162619530507971</v>
      </c>
      <c r="S27" s="20">
        <f>R27/MIN(R$2:R$46)</f>
        <v>18.906195674951583</v>
      </c>
      <c r="T27" s="6">
        <v>29.45</v>
      </c>
      <c r="U27" s="6">
        <v>30.57</v>
      </c>
      <c r="V27" s="6">
        <v>30.01</v>
      </c>
      <c r="W27" s="6">
        <v>0.88200000000000001</v>
      </c>
      <c r="X27" s="6">
        <v>5.7367409999999997E-9</v>
      </c>
      <c r="Y27" s="6">
        <f t="shared" si="4"/>
        <v>6.2104347404946983E-2</v>
      </c>
      <c r="Z27" s="20">
        <f>Y27/MIN(Y$2:Y$46)</f>
        <v>13.630387187948568</v>
      </c>
    </row>
    <row r="28" spans="1:26">
      <c r="A28" s="4" t="s">
        <v>33</v>
      </c>
      <c r="B28" s="4" t="s">
        <v>137</v>
      </c>
      <c r="C28" s="4" t="s">
        <v>139</v>
      </c>
      <c r="D28" s="4">
        <v>31.43</v>
      </c>
      <c r="E28" s="4">
        <v>31.22</v>
      </c>
      <c r="F28" s="4">
        <v>31.324999999999999</v>
      </c>
      <c r="G28" s="4">
        <v>0.79600000000000004</v>
      </c>
      <c r="H28" s="4">
        <v>1.0810708E-8</v>
      </c>
      <c r="I28" s="26">
        <v>3.2745628378411673E-7</v>
      </c>
      <c r="J28" s="4">
        <f t="shared" si="0"/>
        <v>3.301420230838268E-2</v>
      </c>
      <c r="K28" s="20">
        <f t="shared" si="6"/>
        <v>3.2505136708598732</v>
      </c>
      <c r="L28" s="5" t="s">
        <v>33</v>
      </c>
      <c r="M28" s="5">
        <v>29.06</v>
      </c>
      <c r="N28" s="5">
        <v>28.87</v>
      </c>
      <c r="O28" s="5">
        <v>28.965</v>
      </c>
      <c r="P28" s="5">
        <v>0.67200000000000004</v>
      </c>
      <c r="Q28" s="5">
        <v>3.4194900900000002E-7</v>
      </c>
      <c r="R28" s="5">
        <f t="shared" si="2"/>
        <v>1.044258503908992</v>
      </c>
      <c r="S28" s="20">
        <f>R28/MIN(R$2:R$46)</f>
        <v>6.3354608526434664</v>
      </c>
      <c r="T28" s="6">
        <v>29.29</v>
      </c>
      <c r="U28" s="6">
        <v>29.5</v>
      </c>
      <c r="V28" s="6">
        <v>29.395</v>
      </c>
      <c r="W28" s="6">
        <v>0.88200000000000001</v>
      </c>
      <c r="X28" s="6">
        <v>8.4636229999999995E-9</v>
      </c>
      <c r="Y28" s="6">
        <f t="shared" si="4"/>
        <v>2.5846573784425658E-2</v>
      </c>
      <c r="Z28" s="20">
        <f>Y28/MIN(Y$2:Y$46)</f>
        <v>5.672691572885606</v>
      </c>
    </row>
    <row r="29" spans="1:26">
      <c r="A29" s="4"/>
      <c r="B29" s="4"/>
      <c r="C29" s="4"/>
      <c r="D29" s="4"/>
      <c r="E29" s="4"/>
      <c r="F29" s="4"/>
      <c r="G29" s="4"/>
      <c r="H29" s="4"/>
      <c r="I29" s="26"/>
      <c r="J29" s="4"/>
      <c r="K29" s="20"/>
      <c r="L29" s="23"/>
      <c r="M29" s="23"/>
      <c r="N29" s="23"/>
      <c r="O29" s="23"/>
      <c r="P29" s="23"/>
      <c r="Q29" s="23"/>
      <c r="R29" s="5"/>
      <c r="S29" s="20"/>
      <c r="T29" s="6"/>
      <c r="U29" s="6"/>
      <c r="V29" s="6"/>
      <c r="W29" s="6"/>
      <c r="X29" s="6"/>
      <c r="Y29" s="6"/>
      <c r="Z29" s="20"/>
    </row>
    <row r="30" spans="1:26">
      <c r="A30" s="4" t="s">
        <v>34</v>
      </c>
      <c r="B30" s="4" t="s">
        <v>137</v>
      </c>
      <c r="C30" s="4" t="s">
        <v>139</v>
      </c>
      <c r="D30" s="4">
        <v>30.14</v>
      </c>
      <c r="E30" s="4">
        <v>30.65</v>
      </c>
      <c r="F30" s="4">
        <v>30.395</v>
      </c>
      <c r="G30" s="4">
        <v>0.79600000000000004</v>
      </c>
      <c r="H30" s="4">
        <v>1.8636272E-8</v>
      </c>
      <c r="I30" s="26">
        <v>3.5567841125336664E-7</v>
      </c>
      <c r="J30" s="4">
        <f t="shared" si="0"/>
        <v>5.2396410381861769E-2</v>
      </c>
      <c r="K30" s="20">
        <f t="shared" ref="K30:K45" si="7">J30/MIN(J$2:J$46)</f>
        <v>5.1588479000439422</v>
      </c>
      <c r="L30" s="5" t="s">
        <v>34</v>
      </c>
      <c r="M30" s="5">
        <v>28.04</v>
      </c>
      <c r="N30" s="5">
        <v>29.44</v>
      </c>
      <c r="O30" s="5">
        <v>28.74</v>
      </c>
      <c r="P30" s="5">
        <v>0.67200000000000004</v>
      </c>
      <c r="Q30" s="5">
        <v>3.8387471899999997E-7</v>
      </c>
      <c r="R30" s="5">
        <f t="shared" si="2"/>
        <v>1.079274723611346</v>
      </c>
      <c r="S30" s="20">
        <f t="shared" ref="S30:S45" si="8">R30/MIN(R$2:R$46)</f>
        <v>6.5479023968601471</v>
      </c>
      <c r="T30" s="6">
        <v>28.95</v>
      </c>
      <c r="U30" s="6">
        <v>30.07</v>
      </c>
      <c r="V30" s="6">
        <v>29.51</v>
      </c>
      <c r="W30" s="6">
        <v>0.88200000000000001</v>
      </c>
      <c r="X30" s="6">
        <v>7.8700060000000006E-9</v>
      </c>
      <c r="Y30" s="6">
        <f t="shared" si="4"/>
        <v>2.2126746383810798E-2</v>
      </c>
      <c r="Z30" s="20">
        <f t="shared" ref="Z30:Z45" si="9">Y30/MIN(Y$2:Y$46)</f>
        <v>4.8562803253425395</v>
      </c>
    </row>
    <row r="31" spans="1:26">
      <c r="A31" s="4" t="s">
        <v>35</v>
      </c>
      <c r="B31" s="4" t="s">
        <v>137</v>
      </c>
      <c r="C31" s="4" t="s">
        <v>139</v>
      </c>
      <c r="D31" s="4">
        <v>30.81</v>
      </c>
      <c r="E31" s="4">
        <v>30.84</v>
      </c>
      <c r="F31" s="4">
        <v>30.824999999999999</v>
      </c>
      <c r="G31" s="4">
        <v>0.79600000000000004</v>
      </c>
      <c r="H31" s="4">
        <v>1.4487962E-8</v>
      </c>
      <c r="I31" s="26">
        <v>3.1419642592430972E-7</v>
      </c>
      <c r="J31" s="4">
        <f t="shared" si="0"/>
        <v>4.6111161059133647E-2</v>
      </c>
      <c r="K31" s="20">
        <f t="shared" si="7"/>
        <v>4.5400145671209469</v>
      </c>
      <c r="L31" s="5" t="s">
        <v>35</v>
      </c>
      <c r="M31" s="5">
        <v>28.89</v>
      </c>
      <c r="N31" s="5">
        <v>28.71</v>
      </c>
      <c r="O31" s="5">
        <v>28.8</v>
      </c>
      <c r="P31" s="5">
        <v>0.67200000000000004</v>
      </c>
      <c r="Q31" s="5">
        <v>3.72216254E-7</v>
      </c>
      <c r="R31" s="5">
        <f t="shared" si="2"/>
        <v>1.1846610059455842</v>
      </c>
      <c r="S31" s="20">
        <f t="shared" si="8"/>
        <v>7.187275371688596</v>
      </c>
      <c r="T31" s="6">
        <v>29.5</v>
      </c>
      <c r="U31" s="6">
        <v>30.2</v>
      </c>
      <c r="V31" s="6">
        <v>29.85</v>
      </c>
      <c r="W31" s="6">
        <v>0.88200000000000001</v>
      </c>
      <c r="X31" s="6">
        <v>6.3475239999999996E-9</v>
      </c>
      <c r="Y31" s="6">
        <f t="shared" si="4"/>
        <v>2.0202406762988213E-2</v>
      </c>
      <c r="Z31" s="20">
        <f t="shared" si="9"/>
        <v>4.4339347857960982</v>
      </c>
    </row>
    <row r="32" spans="1:26">
      <c r="A32" s="4" t="s">
        <v>36</v>
      </c>
      <c r="B32" s="4" t="s">
        <v>137</v>
      </c>
      <c r="C32" s="4" t="s">
        <v>139</v>
      </c>
      <c r="D32" s="4">
        <v>33.799999999999997</v>
      </c>
      <c r="E32" s="4">
        <v>33.06</v>
      </c>
      <c r="F32" s="4">
        <v>33.43</v>
      </c>
      <c r="G32" s="4">
        <v>0.79600000000000004</v>
      </c>
      <c r="H32" s="4">
        <v>3.1516599999999998E-9</v>
      </c>
      <c r="I32" s="26">
        <v>6.0517303354931593E-8</v>
      </c>
      <c r="J32" s="4">
        <f t="shared" si="0"/>
        <v>5.2078658917031354E-2</v>
      </c>
      <c r="K32" s="20">
        <f t="shared" si="7"/>
        <v>5.1275627134227664</v>
      </c>
      <c r="L32" s="5" t="s">
        <v>36</v>
      </c>
      <c r="M32" s="5">
        <v>28.58</v>
      </c>
      <c r="N32" s="5">
        <v>27.84</v>
      </c>
      <c r="O32" s="5">
        <v>28.21</v>
      </c>
      <c r="P32" s="5">
        <v>0.67200000000000004</v>
      </c>
      <c r="Q32" s="5">
        <v>5.04086116E-7</v>
      </c>
      <c r="R32" s="5">
        <f t="shared" si="2"/>
        <v>8.3296195972836866</v>
      </c>
      <c r="S32" s="20">
        <f t="shared" si="8"/>
        <v>50.535359471299792</v>
      </c>
      <c r="T32" s="6">
        <v>30.7</v>
      </c>
      <c r="U32" s="6">
        <v>30.1</v>
      </c>
      <c r="V32" s="6">
        <v>30.4</v>
      </c>
      <c r="W32" s="6">
        <v>0.88200000000000001</v>
      </c>
      <c r="X32" s="6">
        <v>4.482947E-9</v>
      </c>
      <c r="Y32" s="6">
        <f t="shared" si="4"/>
        <v>7.4077111032322326E-2</v>
      </c>
      <c r="Z32" s="20">
        <f t="shared" si="9"/>
        <v>16.25811633687308</v>
      </c>
    </row>
    <row r="33" spans="1:26">
      <c r="A33" s="4" t="s">
        <v>61</v>
      </c>
      <c r="B33" s="4" t="s">
        <v>137</v>
      </c>
      <c r="C33" s="4" t="s">
        <v>139</v>
      </c>
      <c r="D33" s="4"/>
      <c r="E33" s="4"/>
      <c r="F33" s="4"/>
      <c r="G33" s="4"/>
      <c r="H33" s="4"/>
      <c r="I33" s="26">
        <v>2.4529883436183151E-8</v>
      </c>
      <c r="J33" s="4"/>
      <c r="K33" s="20">
        <f t="shared" si="7"/>
        <v>0</v>
      </c>
      <c r="L33" s="5" t="s">
        <v>61</v>
      </c>
      <c r="M33" s="5">
        <v>32.78</v>
      </c>
      <c r="N33" s="5">
        <v>32.200000000000003</v>
      </c>
      <c r="O33" s="5">
        <v>32.49</v>
      </c>
      <c r="P33" s="5">
        <v>0.67200000000000004</v>
      </c>
      <c r="Q33" s="5">
        <v>5.5853897999999999E-8</v>
      </c>
      <c r="R33" s="5">
        <f t="shared" si="2"/>
        <v>2.2769736409595782</v>
      </c>
      <c r="S33" s="20">
        <f t="shared" si="8"/>
        <v>13.814278084210533</v>
      </c>
      <c r="T33" s="6"/>
      <c r="U33" s="6"/>
      <c r="V33" s="6"/>
      <c r="W33" s="6"/>
      <c r="X33" s="6"/>
      <c r="Y33" s="6"/>
      <c r="Z33" s="20">
        <f t="shared" si="9"/>
        <v>0</v>
      </c>
    </row>
    <row r="34" spans="1:26">
      <c r="A34" s="4" t="s">
        <v>37</v>
      </c>
      <c r="B34" s="4" t="s">
        <v>137</v>
      </c>
      <c r="C34" s="4" t="s">
        <v>139</v>
      </c>
      <c r="D34" s="4">
        <v>30.96</v>
      </c>
      <c r="E34" s="4">
        <v>30.51</v>
      </c>
      <c r="F34" s="4">
        <v>30.734999999999999</v>
      </c>
      <c r="G34" s="4">
        <v>0.79600000000000004</v>
      </c>
      <c r="H34" s="4">
        <v>1.5271963000000001E-8</v>
      </c>
      <c r="I34" s="26">
        <v>8.8350746276641953E-8</v>
      </c>
      <c r="J34" s="4">
        <f t="shared" si="0"/>
        <v>0.17285607245671428</v>
      </c>
      <c r="K34" s="20">
        <f t="shared" si="7"/>
        <v>17.019070197829045</v>
      </c>
      <c r="L34" s="5" t="s">
        <v>37</v>
      </c>
      <c r="M34" s="5">
        <v>26.84</v>
      </c>
      <c r="N34" s="5">
        <v>26.32</v>
      </c>
      <c r="O34" s="5">
        <v>26.58</v>
      </c>
      <c r="P34" s="5">
        <v>0.67200000000000004</v>
      </c>
      <c r="Q34" s="5">
        <v>1.165144692E-6</v>
      </c>
      <c r="R34" s="5">
        <f t="shared" si="2"/>
        <v>13.187717604011223</v>
      </c>
      <c r="S34" s="20">
        <f t="shared" si="8"/>
        <v>80.009181924949559</v>
      </c>
      <c r="T34" s="6">
        <v>29.9</v>
      </c>
      <c r="U34" s="6">
        <v>29.83</v>
      </c>
      <c r="V34" s="6">
        <v>29.864999999999998</v>
      </c>
      <c r="W34" s="6">
        <v>0.88200000000000001</v>
      </c>
      <c r="X34" s="6">
        <v>6.2876020000000003E-9</v>
      </c>
      <c r="Y34" s="6">
        <f t="shared" si="4"/>
        <v>7.1166371139779583E-2</v>
      </c>
      <c r="Z34" s="20">
        <f t="shared" si="9"/>
        <v>15.619280033190979</v>
      </c>
    </row>
    <row r="35" spans="1:26">
      <c r="A35" s="4" t="s">
        <v>38</v>
      </c>
      <c r="B35" s="4" t="s">
        <v>137</v>
      </c>
      <c r="C35" s="4" t="s">
        <v>139</v>
      </c>
      <c r="D35" s="4">
        <v>32.869999999999997</v>
      </c>
      <c r="E35" s="4">
        <v>33.1</v>
      </c>
      <c r="F35" s="4">
        <v>32.984999999999999</v>
      </c>
      <c r="G35" s="4">
        <v>0.79600000000000004</v>
      </c>
      <c r="H35" s="4">
        <v>4.0898339999999998E-9</v>
      </c>
      <c r="I35" s="26">
        <v>1.7953849623177035E-7</v>
      </c>
      <c r="J35" s="4">
        <f t="shared" si="0"/>
        <v>2.2779705109707168E-2</v>
      </c>
      <c r="K35" s="20">
        <f t="shared" si="7"/>
        <v>2.2428451302746941</v>
      </c>
      <c r="L35" s="5" t="s">
        <v>38</v>
      </c>
      <c r="M35" s="5">
        <v>27.07</v>
      </c>
      <c r="N35" s="5">
        <v>27.9</v>
      </c>
      <c r="O35" s="5">
        <v>27.484999999999999</v>
      </c>
      <c r="P35" s="5">
        <v>0.67200000000000004</v>
      </c>
      <c r="Q35" s="5">
        <v>7.31730291E-7</v>
      </c>
      <c r="R35" s="5">
        <f t="shared" si="2"/>
        <v>4.0756177998471852</v>
      </c>
      <c r="S35" s="20">
        <f t="shared" si="8"/>
        <v>24.726556618512394</v>
      </c>
      <c r="T35" s="6">
        <v>29</v>
      </c>
      <c r="U35" s="6">
        <v>29.45</v>
      </c>
      <c r="V35" s="6">
        <v>29.225000000000001</v>
      </c>
      <c r="W35" s="6">
        <v>0.88200000000000001</v>
      </c>
      <c r="X35" s="6">
        <v>9.4241379999999999E-9</v>
      </c>
      <c r="Y35" s="6">
        <f t="shared" si="4"/>
        <v>5.2490904167060447E-2</v>
      </c>
      <c r="Z35" s="20">
        <f t="shared" si="9"/>
        <v>11.520471231705516</v>
      </c>
    </row>
    <row r="36" spans="1:26">
      <c r="A36" s="4" t="s">
        <v>39</v>
      </c>
      <c r="B36" s="4" t="s">
        <v>137</v>
      </c>
      <c r="C36" s="4" t="s">
        <v>140</v>
      </c>
      <c r="D36" s="4">
        <v>31.5</v>
      </c>
      <c r="E36" s="4">
        <v>31.62</v>
      </c>
      <c r="F36" s="4">
        <v>31.56</v>
      </c>
      <c r="G36" s="4">
        <v>0.79600000000000004</v>
      </c>
      <c r="H36" s="4">
        <v>9.4208950000000001E-9</v>
      </c>
      <c r="I36" s="26">
        <v>1.8890891830356807E-7</v>
      </c>
      <c r="J36" s="4">
        <f t="shared" si="0"/>
        <v>4.9870038347586368E-2</v>
      </c>
      <c r="K36" s="20">
        <f t="shared" si="7"/>
        <v>4.9101062597528147</v>
      </c>
      <c r="L36" s="5" t="s">
        <v>39</v>
      </c>
      <c r="M36" s="5">
        <v>26.99</v>
      </c>
      <c r="N36" s="5">
        <v>26.89</v>
      </c>
      <c r="O36" s="5">
        <v>26.94</v>
      </c>
      <c r="P36" s="5">
        <v>0.67200000000000004</v>
      </c>
      <c r="Q36" s="5">
        <v>9.6831085999999991E-7</v>
      </c>
      <c r="R36" s="5">
        <f t="shared" si="2"/>
        <v>5.125808080929076</v>
      </c>
      <c r="S36" s="20">
        <f t="shared" si="8"/>
        <v>31.098005248056722</v>
      </c>
      <c r="T36" s="6">
        <v>28.12</v>
      </c>
      <c r="U36" s="6">
        <v>28.5</v>
      </c>
      <c r="V36" s="6">
        <v>28.31</v>
      </c>
      <c r="W36" s="6">
        <v>0.88200000000000001</v>
      </c>
      <c r="X36" s="6">
        <v>1.6808097999999999E-8</v>
      </c>
      <c r="Y36" s="6">
        <f t="shared" si="4"/>
        <v>8.8974613538309225E-2</v>
      </c>
      <c r="Z36" s="20">
        <f t="shared" si="9"/>
        <v>19.527754224958521</v>
      </c>
    </row>
    <row r="37" spans="1:26">
      <c r="A37" s="4" t="s">
        <v>40</v>
      </c>
      <c r="B37" s="4" t="s">
        <v>137</v>
      </c>
      <c r="C37" s="4" t="s">
        <v>140</v>
      </c>
      <c r="D37" s="4">
        <v>27.95</v>
      </c>
      <c r="E37" s="4">
        <v>27.85</v>
      </c>
      <c r="F37" s="4">
        <v>27.9</v>
      </c>
      <c r="G37" s="4">
        <v>0.79600000000000004</v>
      </c>
      <c r="H37" s="4">
        <v>8.0325479999999994E-8</v>
      </c>
      <c r="I37" s="26">
        <v>3.7305378741347172E-7</v>
      </c>
      <c r="J37" s="4">
        <f t="shared" si="0"/>
        <v>0.2153187628972435</v>
      </c>
      <c r="K37" s="20">
        <f t="shared" si="7"/>
        <v>21.199863496699237</v>
      </c>
      <c r="L37" s="5" t="s">
        <v>40</v>
      </c>
      <c r="M37" s="5">
        <v>26.65</v>
      </c>
      <c r="N37" s="5">
        <v>26.81</v>
      </c>
      <c r="O37" s="5">
        <v>26.73</v>
      </c>
      <c r="P37" s="5">
        <v>0.67200000000000004</v>
      </c>
      <c r="Q37" s="5">
        <v>1.078684455E-6</v>
      </c>
      <c r="R37" s="5">
        <f t="shared" si="2"/>
        <v>2.8914984685692176</v>
      </c>
      <c r="S37" s="20">
        <f t="shared" si="8"/>
        <v>17.542567558248322</v>
      </c>
      <c r="T37" s="6">
        <v>26.98</v>
      </c>
      <c r="U37" s="6">
        <v>27.29</v>
      </c>
      <c r="V37" s="6">
        <v>27.135000000000002</v>
      </c>
      <c r="W37" s="6">
        <v>0.88200000000000001</v>
      </c>
      <c r="X37" s="6">
        <v>3.5334311999999997E-8</v>
      </c>
      <c r="Y37" s="6">
        <f t="shared" si="4"/>
        <v>9.4716400669690684E-2</v>
      </c>
      <c r="Z37" s="20">
        <f t="shared" si="9"/>
        <v>20.787936241544301</v>
      </c>
    </row>
    <row r="38" spans="1:26">
      <c r="A38" s="4" t="s">
        <v>41</v>
      </c>
      <c r="B38" s="4" t="s">
        <v>137</v>
      </c>
      <c r="C38" s="4" t="s">
        <v>140</v>
      </c>
      <c r="D38" s="4">
        <v>29.06</v>
      </c>
      <c r="E38" s="4">
        <v>28.65</v>
      </c>
      <c r="F38" s="4">
        <v>28.855</v>
      </c>
      <c r="G38" s="4">
        <v>0.79600000000000004</v>
      </c>
      <c r="H38" s="4">
        <v>4.5918826E-8</v>
      </c>
      <c r="I38" s="26">
        <v>3.3589285655451749E-7</v>
      </c>
      <c r="J38" s="4">
        <f t="shared" si="0"/>
        <v>0.13670676557703779</v>
      </c>
      <c r="K38" s="20">
        <f t="shared" si="7"/>
        <v>13.459880273841037</v>
      </c>
      <c r="L38" s="5" t="s">
        <v>41</v>
      </c>
      <c r="M38" s="5">
        <v>27.76</v>
      </c>
      <c r="N38" s="5">
        <v>27.15</v>
      </c>
      <c r="O38" s="5">
        <v>27.454999999999998</v>
      </c>
      <c r="P38" s="5">
        <v>0.67200000000000004</v>
      </c>
      <c r="Q38" s="5">
        <v>7.4310147299999997E-7</v>
      </c>
      <c r="R38" s="5">
        <f t="shared" si="2"/>
        <v>2.2123169888830012</v>
      </c>
      <c r="S38" s="20">
        <f t="shared" si="8"/>
        <v>13.422009611834422</v>
      </c>
      <c r="T38" s="6">
        <v>27.88</v>
      </c>
      <c r="U38" s="6">
        <v>27.91</v>
      </c>
      <c r="V38" s="6">
        <v>27.895</v>
      </c>
      <c r="W38" s="6">
        <v>0.88200000000000001</v>
      </c>
      <c r="X38" s="6">
        <v>2.1851725000000001E-8</v>
      </c>
      <c r="Y38" s="6">
        <f t="shared" si="4"/>
        <v>6.5055640730642725E-2</v>
      </c>
      <c r="Z38" s="20">
        <f t="shared" si="9"/>
        <v>14.278123979579954</v>
      </c>
    </row>
    <row r="39" spans="1:26">
      <c r="A39" s="4" t="s">
        <v>42</v>
      </c>
      <c r="B39" s="4" t="s">
        <v>137</v>
      </c>
      <c r="C39" s="4" t="s">
        <v>140</v>
      </c>
      <c r="D39" s="4">
        <v>30.09</v>
      </c>
      <c r="E39" s="4">
        <v>30.37</v>
      </c>
      <c r="F39" s="4">
        <v>30.23</v>
      </c>
      <c r="G39" s="4">
        <v>0.79600000000000004</v>
      </c>
      <c r="H39" s="4">
        <v>2.0526721E-8</v>
      </c>
      <c r="I39" s="26">
        <v>1.7336736752653355E-7</v>
      </c>
      <c r="J39" s="4">
        <f t="shared" si="0"/>
        <v>0.11840014238468738</v>
      </c>
      <c r="K39" s="20">
        <f t="shared" si="7"/>
        <v>11.657446024538997</v>
      </c>
      <c r="L39" s="5" t="s">
        <v>42</v>
      </c>
      <c r="M39" s="5">
        <v>28.18</v>
      </c>
      <c r="N39" s="5">
        <v>28.26</v>
      </c>
      <c r="O39" s="5">
        <v>28.22</v>
      </c>
      <c r="P39" s="5">
        <v>0.67200000000000004</v>
      </c>
      <c r="Q39" s="5">
        <v>5.0150165799999996E-7</v>
      </c>
      <c r="R39" s="5">
        <f t="shared" si="2"/>
        <v>2.8927108091622036</v>
      </c>
      <c r="S39" s="20">
        <f t="shared" si="8"/>
        <v>17.549922764203728</v>
      </c>
      <c r="T39" s="6">
        <v>28.71</v>
      </c>
      <c r="U39" s="6">
        <v>29.37</v>
      </c>
      <c r="V39" s="6">
        <v>29.04</v>
      </c>
      <c r="W39" s="6">
        <v>0.88200000000000001</v>
      </c>
      <c r="X39" s="6">
        <v>1.0593666E-8</v>
      </c>
      <c r="Y39" s="6">
        <f t="shared" si="4"/>
        <v>6.1105305751260594E-2</v>
      </c>
      <c r="Z39" s="20">
        <f t="shared" si="9"/>
        <v>13.411121949271426</v>
      </c>
    </row>
    <row r="40" spans="1:26">
      <c r="A40" s="4" t="s">
        <v>43</v>
      </c>
      <c r="B40" s="4" t="s">
        <v>137</v>
      </c>
      <c r="C40" s="4" t="s">
        <v>140</v>
      </c>
      <c r="D40" s="4">
        <v>28.89</v>
      </c>
      <c r="E40" s="4">
        <v>28.1</v>
      </c>
      <c r="F40" s="4">
        <v>28.495000000000001</v>
      </c>
      <c r="G40" s="4">
        <v>0.79600000000000004</v>
      </c>
      <c r="H40" s="4">
        <v>5.6694517000000001E-8</v>
      </c>
      <c r="I40" s="26">
        <v>3.6368384886499785E-7</v>
      </c>
      <c r="J40" s="4">
        <f t="shared" si="0"/>
        <v>0.15588956500800075</v>
      </c>
      <c r="K40" s="20">
        <f t="shared" si="7"/>
        <v>15.348581118806651</v>
      </c>
      <c r="L40" s="5" t="s">
        <v>43</v>
      </c>
      <c r="M40" s="5">
        <v>28.08</v>
      </c>
      <c r="N40" s="5">
        <v>27.27</v>
      </c>
      <c r="O40" s="5">
        <v>27.675000000000001</v>
      </c>
      <c r="P40" s="5">
        <v>0.67200000000000004</v>
      </c>
      <c r="Q40" s="5">
        <v>6.6364548200000001E-7</v>
      </c>
      <c r="R40" s="5">
        <f t="shared" si="2"/>
        <v>1.8247867868510987</v>
      </c>
      <c r="S40" s="20">
        <f t="shared" si="8"/>
        <v>11.070884468970274</v>
      </c>
      <c r="T40" s="6">
        <v>28.98</v>
      </c>
      <c r="U40" s="6">
        <v>28.34</v>
      </c>
      <c r="V40" s="6">
        <v>28.66</v>
      </c>
      <c r="W40" s="6">
        <v>0.88200000000000001</v>
      </c>
      <c r="X40" s="6">
        <v>1.3471058000000001E-8</v>
      </c>
      <c r="Y40" s="6">
        <f t="shared" si="4"/>
        <v>3.7040572579841335E-2</v>
      </c>
      <c r="Z40" s="20">
        <f t="shared" si="9"/>
        <v>8.1295008646420754</v>
      </c>
    </row>
    <row r="41" spans="1:26">
      <c r="A41" s="4" t="s">
        <v>44</v>
      </c>
      <c r="B41" s="4" t="s">
        <v>137</v>
      </c>
      <c r="C41" s="4" t="s">
        <v>140</v>
      </c>
      <c r="D41" s="4">
        <v>28.56</v>
      </c>
      <c r="E41" s="4">
        <v>29.25</v>
      </c>
      <c r="F41" s="4">
        <v>28.905000000000001</v>
      </c>
      <c r="G41" s="4">
        <v>0.79600000000000004</v>
      </c>
      <c r="H41" s="4">
        <v>4.4593901E-8</v>
      </c>
      <c r="I41" s="26">
        <v>3.4236262454134801E-7</v>
      </c>
      <c r="J41" s="4">
        <f t="shared" si="0"/>
        <v>0.13025341495655662</v>
      </c>
      <c r="K41" s="20">
        <f t="shared" si="7"/>
        <v>12.824496016520973</v>
      </c>
      <c r="L41" s="5" t="s">
        <v>44</v>
      </c>
      <c r="M41" s="5">
        <v>26.14</v>
      </c>
      <c r="N41" s="5">
        <v>26.57</v>
      </c>
      <c r="O41" s="5">
        <v>26.355</v>
      </c>
      <c r="P41" s="5">
        <v>0.67200000000000004</v>
      </c>
      <c r="Q41" s="5">
        <v>1.3080008380000001E-6</v>
      </c>
      <c r="R41" s="5">
        <f t="shared" si="2"/>
        <v>3.8205129422415367</v>
      </c>
      <c r="S41" s="20">
        <f t="shared" si="8"/>
        <v>23.178849003367489</v>
      </c>
      <c r="T41" s="6">
        <v>27.62</v>
      </c>
      <c r="U41" s="6">
        <v>28.26</v>
      </c>
      <c r="V41" s="6">
        <v>27.94</v>
      </c>
      <c r="W41" s="6">
        <v>0.88200000000000001</v>
      </c>
      <c r="X41" s="6">
        <v>2.1238696000000001E-8</v>
      </c>
      <c r="Y41" s="6">
        <f t="shared" si="4"/>
        <v>6.2035673515626263E-2</v>
      </c>
      <c r="Z41" s="20">
        <f t="shared" si="9"/>
        <v>13.61531494678902</v>
      </c>
    </row>
    <row r="42" spans="1:26">
      <c r="A42" s="4" t="s">
        <v>45</v>
      </c>
      <c r="B42" s="4" t="s">
        <v>137</v>
      </c>
      <c r="C42" s="4" t="s">
        <v>140</v>
      </c>
      <c r="D42" s="4">
        <v>28.75</v>
      </c>
      <c r="E42" s="4">
        <v>28.77</v>
      </c>
      <c r="F42" s="4">
        <v>28.76</v>
      </c>
      <c r="G42" s="4">
        <v>0.79600000000000004</v>
      </c>
      <c r="H42" s="4">
        <v>4.8545600999999999E-8</v>
      </c>
      <c r="I42" s="26">
        <v>4.4718214635369869E-7</v>
      </c>
      <c r="J42" s="4">
        <f t="shared" si="0"/>
        <v>0.10855889796996247</v>
      </c>
      <c r="K42" s="20">
        <f t="shared" si="7"/>
        <v>10.688496382517378</v>
      </c>
      <c r="L42" s="5" t="s">
        <v>45</v>
      </c>
      <c r="M42" s="5">
        <v>27.89</v>
      </c>
      <c r="N42" s="5">
        <v>27.42</v>
      </c>
      <c r="O42" s="5">
        <v>27.655000000000001</v>
      </c>
      <c r="P42" s="5">
        <v>0.67200000000000004</v>
      </c>
      <c r="Q42" s="5">
        <v>6.7050321900000001E-7</v>
      </c>
      <c r="R42" s="5">
        <f t="shared" si="2"/>
        <v>1.4993962180003169</v>
      </c>
      <c r="S42" s="20">
        <f t="shared" si="8"/>
        <v>9.0967571785946912</v>
      </c>
      <c r="T42" s="6">
        <v>29.63</v>
      </c>
      <c r="U42" s="6">
        <v>29.75</v>
      </c>
      <c r="V42" s="6">
        <v>29.69</v>
      </c>
      <c r="W42" s="6">
        <v>0.88200000000000001</v>
      </c>
      <c r="X42" s="6">
        <v>7.0233370000000001E-9</v>
      </c>
      <c r="Y42" s="6">
        <f t="shared" si="4"/>
        <v>1.5705763428320977E-2</v>
      </c>
      <c r="Z42" s="20">
        <f t="shared" si="9"/>
        <v>3.4470314165685125</v>
      </c>
    </row>
    <row r="43" spans="1:26">
      <c r="A43" s="4" t="s">
        <v>46</v>
      </c>
      <c r="B43" s="4" t="s">
        <v>137</v>
      </c>
      <c r="C43" s="4" t="s">
        <v>140</v>
      </c>
      <c r="D43" s="4">
        <v>31.89</v>
      </c>
      <c r="E43" s="4">
        <v>32.94</v>
      </c>
      <c r="F43" s="4">
        <v>32.414999999999999</v>
      </c>
      <c r="G43" s="4">
        <v>0.79600000000000004</v>
      </c>
      <c r="H43" s="4">
        <v>5.7103169999999996E-9</v>
      </c>
      <c r="I43" s="26">
        <v>5.6222662295646537E-7</v>
      </c>
      <c r="J43" s="4">
        <f t="shared" si="0"/>
        <v>1.0156610816421911E-2</v>
      </c>
      <c r="K43" s="20">
        <f t="shared" si="7"/>
        <v>1</v>
      </c>
      <c r="L43" s="5" t="s">
        <v>46</v>
      </c>
      <c r="M43" s="5">
        <v>30.89</v>
      </c>
      <c r="N43" s="5">
        <v>32.119999999999997</v>
      </c>
      <c r="O43" s="5">
        <v>31.504999999999999</v>
      </c>
      <c r="P43" s="5">
        <v>0.67200000000000004</v>
      </c>
      <c r="Q43" s="5">
        <v>9.2670437999999996E-8</v>
      </c>
      <c r="R43" s="5">
        <f t="shared" si="2"/>
        <v>0.16482755212247518</v>
      </c>
      <c r="S43" s="20">
        <f t="shared" si="8"/>
        <v>1</v>
      </c>
      <c r="T43" s="6">
        <v>31.21</v>
      </c>
      <c r="U43" s="6">
        <v>31.36</v>
      </c>
      <c r="V43" s="6">
        <v>31.285</v>
      </c>
      <c r="W43" s="6">
        <v>0.88200000000000001</v>
      </c>
      <c r="X43" s="6">
        <v>2.561682E-9</v>
      </c>
      <c r="Y43" s="6">
        <f t="shared" si="4"/>
        <v>4.5563157193257951E-3</v>
      </c>
      <c r="Z43" s="20">
        <f t="shared" si="9"/>
        <v>1</v>
      </c>
    </row>
    <row r="44" spans="1:26">
      <c r="A44" s="4" t="s">
        <v>47</v>
      </c>
      <c r="B44" s="4" t="s">
        <v>137</v>
      </c>
      <c r="C44" s="4" t="s">
        <v>140</v>
      </c>
      <c r="D44" s="4">
        <v>30.23</v>
      </c>
      <c r="E44" s="4">
        <v>30.09</v>
      </c>
      <c r="F44" s="4">
        <v>30.16</v>
      </c>
      <c r="G44" s="4">
        <v>0.79600000000000004</v>
      </c>
      <c r="H44" s="4">
        <v>2.1385578999999999E-8</v>
      </c>
      <c r="I44" s="26">
        <v>2.6128068622786374E-7</v>
      </c>
      <c r="J44" s="4">
        <f t="shared" si="0"/>
        <v>8.1849061669064832E-2</v>
      </c>
      <c r="K44" s="20">
        <f t="shared" si="7"/>
        <v>8.0586982359042061</v>
      </c>
      <c r="L44" s="5" t="s">
        <v>47</v>
      </c>
      <c r="M44" s="5">
        <v>28.37</v>
      </c>
      <c r="N44" s="5">
        <v>27.8</v>
      </c>
      <c r="O44" s="5">
        <v>28.085000000000001</v>
      </c>
      <c r="P44" s="5">
        <v>0.67200000000000004</v>
      </c>
      <c r="Q44" s="5">
        <v>5.3753812200000005E-7</v>
      </c>
      <c r="R44" s="5">
        <f t="shared" si="2"/>
        <v>2.0573205381557034</v>
      </c>
      <c r="S44" s="20">
        <f t="shared" si="8"/>
        <v>12.481654381586704</v>
      </c>
      <c r="T44" s="6">
        <v>28.66</v>
      </c>
      <c r="U44" s="6">
        <v>28.76</v>
      </c>
      <c r="V44" s="6">
        <v>28.71</v>
      </c>
      <c r="W44" s="6">
        <v>0.88200000000000001</v>
      </c>
      <c r="X44" s="6">
        <v>1.3051810000000001E-8</v>
      </c>
      <c r="Y44" s="6">
        <f t="shared" si="4"/>
        <v>4.9953213872905536E-2</v>
      </c>
      <c r="Z44" s="20">
        <f t="shared" si="9"/>
        <v>10.963510202119441</v>
      </c>
    </row>
    <row r="45" spans="1:26">
      <c r="A45" s="4" t="s">
        <v>48</v>
      </c>
      <c r="B45" s="4" t="s">
        <v>137</v>
      </c>
      <c r="C45" s="4" t="s">
        <v>140</v>
      </c>
      <c r="D45" s="4">
        <v>30.76</v>
      </c>
      <c r="E45" s="4">
        <v>30.7</v>
      </c>
      <c r="F45" s="4">
        <v>30.73</v>
      </c>
      <c r="G45" s="4">
        <v>0.79600000000000004</v>
      </c>
      <c r="H45" s="4">
        <v>1.5316742000000001E-8</v>
      </c>
      <c r="I45" s="26">
        <v>2.1047672465912487E-7</v>
      </c>
      <c r="J45" s="4">
        <f t="shared" si="0"/>
        <v>7.2771666438681298E-2</v>
      </c>
      <c r="K45" s="20">
        <f t="shared" si="7"/>
        <v>7.1649556878775975</v>
      </c>
      <c r="L45" s="5" t="s">
        <v>48</v>
      </c>
      <c r="M45" s="5">
        <v>27.36</v>
      </c>
      <c r="N45" s="5">
        <v>27.73</v>
      </c>
      <c r="O45" s="5">
        <v>27.545000000000002</v>
      </c>
      <c r="P45" s="5">
        <v>0.67200000000000004</v>
      </c>
      <c r="Q45" s="5">
        <v>7.0950728199999999E-7</v>
      </c>
      <c r="R45" s="5">
        <f t="shared" si="2"/>
        <v>3.3709536441574444</v>
      </c>
      <c r="S45" s="20">
        <f t="shared" si="8"/>
        <v>20.451396630902192</v>
      </c>
      <c r="T45" s="6">
        <v>27.09</v>
      </c>
      <c r="U45" s="6">
        <v>27.07</v>
      </c>
      <c r="V45" s="6">
        <v>27.08</v>
      </c>
      <c r="W45" s="6">
        <v>0.88200000000000001</v>
      </c>
      <c r="X45" s="6">
        <v>3.6584803E-8</v>
      </c>
      <c r="Y45" s="6">
        <f t="shared" si="4"/>
        <v>0.17381875862640153</v>
      </c>
      <c r="Z45" s="20">
        <f t="shared" si="9"/>
        <v>38.14897152300977</v>
      </c>
    </row>
    <row r="46" spans="1:26">
      <c r="A46" s="4"/>
      <c r="B46" s="4"/>
      <c r="C46" s="4"/>
      <c r="D46" s="4"/>
      <c r="E46" s="4"/>
      <c r="F46" s="4"/>
      <c r="G46" s="4"/>
      <c r="H46" s="4"/>
      <c r="I46" s="26"/>
      <c r="J46" s="4"/>
      <c r="K46" s="20"/>
      <c r="L46" s="5"/>
      <c r="M46" s="5"/>
      <c r="N46" s="5"/>
      <c r="O46" s="5"/>
      <c r="P46" s="5"/>
      <c r="Q46" s="5"/>
      <c r="R46" s="5"/>
      <c r="S46" s="20"/>
      <c r="T46" s="6"/>
      <c r="U46" s="6"/>
      <c r="V46" s="6"/>
      <c r="W46" s="6"/>
      <c r="X46" s="6"/>
      <c r="Y46" s="6"/>
      <c r="Z46" s="20"/>
    </row>
    <row r="47" spans="1:26">
      <c r="A47" s="4"/>
      <c r="B47" s="4"/>
      <c r="C47" s="4"/>
      <c r="D47" s="4"/>
      <c r="E47" s="4"/>
      <c r="F47" s="4"/>
      <c r="G47" s="4"/>
      <c r="H47" s="4"/>
      <c r="I47" s="4"/>
      <c r="J47" s="20"/>
      <c r="K47"/>
      <c r="Q47" s="3"/>
    </row>
    <row r="48" spans="1:26">
      <c r="A48" s="4"/>
      <c r="B48" s="4"/>
      <c r="C48" s="4"/>
      <c r="D48" s="4"/>
      <c r="E48" s="4"/>
      <c r="F48" s="4"/>
      <c r="G48" s="4"/>
      <c r="H48" s="4"/>
      <c r="I48" s="4"/>
      <c r="J48" s="20"/>
      <c r="K48"/>
      <c r="Q48" s="3"/>
    </row>
    <row r="49" spans="1:17">
      <c r="Q49" s="3"/>
    </row>
    <row r="50" spans="1:17">
      <c r="A50" s="2"/>
    </row>
    <row r="51" spans="1:17">
      <c r="A51" s="5"/>
      <c r="B51" s="5"/>
      <c r="C51" s="5"/>
      <c r="D51" s="5"/>
      <c r="E51" s="5"/>
      <c r="F51" s="5"/>
      <c r="G51" s="5"/>
      <c r="H51" s="5"/>
      <c r="I51" s="5"/>
      <c r="J51" s="5"/>
      <c r="K51" s="21"/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21"/>
    </row>
    <row r="53" spans="1:17">
      <c r="A53" s="5"/>
      <c r="B53" s="5"/>
      <c r="C53" s="5"/>
      <c r="D53" s="5"/>
      <c r="E53" s="5"/>
      <c r="F53" s="5"/>
      <c r="G53" s="5"/>
      <c r="H53" s="5"/>
      <c r="I53" s="5"/>
      <c r="J53" s="5"/>
      <c r="K53" s="21"/>
    </row>
    <row r="54" spans="1:17">
      <c r="A54" s="5"/>
      <c r="B54" s="5"/>
      <c r="C54" s="5"/>
      <c r="D54" s="5"/>
      <c r="E54" s="5"/>
      <c r="F54" s="5"/>
      <c r="G54" s="5"/>
      <c r="H54" s="5"/>
      <c r="I54" s="5"/>
      <c r="J54" s="5"/>
      <c r="K54" s="21"/>
    </row>
    <row r="55" spans="1:17">
      <c r="A55" s="5"/>
      <c r="B55" s="5"/>
      <c r="C55" s="5"/>
      <c r="D55" s="5"/>
      <c r="E55" s="5"/>
      <c r="F55" s="5"/>
      <c r="G55" s="5"/>
      <c r="H55" s="5"/>
      <c r="I55" s="5"/>
      <c r="J55" s="5"/>
      <c r="K55" s="21"/>
    </row>
    <row r="56" spans="1:17">
      <c r="A56" s="5"/>
      <c r="B56" s="5"/>
      <c r="C56" s="5"/>
      <c r="D56" s="5"/>
      <c r="E56" s="5"/>
      <c r="F56" s="5"/>
      <c r="G56" s="5"/>
      <c r="H56" s="5"/>
      <c r="I56" s="5"/>
      <c r="J56" s="5"/>
      <c r="K56" s="21"/>
    </row>
    <row r="57" spans="1:17">
      <c r="A57" s="5"/>
      <c r="B57" s="5"/>
      <c r="C57" s="5"/>
      <c r="D57" s="5"/>
      <c r="E57" s="5"/>
      <c r="F57" s="5"/>
      <c r="G57" s="5"/>
      <c r="H57" s="5"/>
      <c r="I57" s="5"/>
      <c r="J57" s="5"/>
      <c r="K57" s="21"/>
    </row>
    <row r="58" spans="1:17">
      <c r="A58" s="5"/>
      <c r="B58" s="5"/>
      <c r="C58" s="5"/>
      <c r="D58" s="5"/>
      <c r="E58" s="5"/>
      <c r="F58" s="5"/>
      <c r="G58" s="5"/>
      <c r="H58" s="5"/>
      <c r="I58" s="5"/>
      <c r="J58" s="5"/>
      <c r="K58" s="21"/>
    </row>
    <row r="59" spans="1:17">
      <c r="A59" s="5"/>
      <c r="B59" s="5"/>
      <c r="C59" s="5"/>
      <c r="D59" s="5"/>
      <c r="E59" s="5"/>
      <c r="F59" s="5"/>
      <c r="G59" s="5"/>
      <c r="H59" s="5"/>
      <c r="I59" s="5"/>
      <c r="J59" s="5"/>
      <c r="K59" s="21"/>
    </row>
    <row r="60" spans="1:17">
      <c r="A60" s="5"/>
      <c r="B60" s="5"/>
      <c r="C60" s="5"/>
      <c r="D60" s="5"/>
      <c r="E60" s="5"/>
      <c r="F60" s="5"/>
      <c r="G60" s="5"/>
      <c r="H60" s="5"/>
      <c r="I60" s="5"/>
      <c r="J60" s="5"/>
      <c r="K60" s="21"/>
    </row>
    <row r="61" spans="1:17">
      <c r="A61" s="5"/>
      <c r="B61" s="5"/>
      <c r="C61" s="5"/>
      <c r="D61" s="5"/>
      <c r="E61" s="5"/>
      <c r="F61" s="5"/>
      <c r="G61" s="5"/>
      <c r="H61" s="5"/>
      <c r="I61" s="5"/>
      <c r="J61" s="5"/>
      <c r="K61" s="21"/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21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21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21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21"/>
    </row>
    <row r="66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21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21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21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21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21"/>
    </row>
    <row r="71" spans="1:26" s="23" customFormat="1">
      <c r="A71" s="5"/>
      <c r="B71" s="5"/>
      <c r="C71" s="5"/>
      <c r="D71" s="5"/>
      <c r="E71" s="5"/>
      <c r="F71" s="5"/>
      <c r="G71" s="5"/>
      <c r="H71" s="5"/>
      <c r="I71" s="5"/>
      <c r="J71" s="5"/>
      <c r="K71" s="2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21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21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21"/>
      <c r="L74" s="23"/>
      <c r="M74" s="23"/>
      <c r="N74" s="23"/>
      <c r="O74" s="23"/>
      <c r="P74" s="23"/>
      <c r="Q74" s="23"/>
      <c r="R74" s="23"/>
      <c r="S74" s="23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21"/>
      <c r="T75" s="23"/>
      <c r="U75" s="23"/>
      <c r="V75" s="23"/>
      <c r="W75" s="23"/>
      <c r="X75" s="23"/>
      <c r="Y75" s="23"/>
      <c r="Z75" s="23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21"/>
    </row>
    <row r="77" spans="1:26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4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21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21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21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21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21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21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21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21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21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21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21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21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21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21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21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21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21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21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21"/>
    </row>
    <row r="98" spans="1:11">
      <c r="A98" s="2" t="s">
        <v>77</v>
      </c>
    </row>
    <row r="99" spans="1:11">
      <c r="A99" s="6"/>
      <c r="B99" s="6" t="s">
        <v>51</v>
      </c>
      <c r="C99" s="6" t="s">
        <v>1</v>
      </c>
      <c r="D99" s="6" t="s">
        <v>62</v>
      </c>
      <c r="E99" s="6" t="s">
        <v>63</v>
      </c>
      <c r="F99" s="6" t="s">
        <v>64</v>
      </c>
      <c r="G99" s="6" t="s">
        <v>55</v>
      </c>
      <c r="H99" s="6" t="s">
        <v>65</v>
      </c>
      <c r="I99" s="6" t="s">
        <v>118</v>
      </c>
      <c r="J99" s="6" t="s">
        <v>124</v>
      </c>
      <c r="K99" s="22" t="s">
        <v>120</v>
      </c>
    </row>
    <row r="100" spans="1:11">
      <c r="A100" s="6" t="s">
        <v>10</v>
      </c>
      <c r="B100" s="6">
        <v>1</v>
      </c>
      <c r="C100" s="6">
        <v>0</v>
      </c>
      <c r="D100" s="6">
        <v>28.41</v>
      </c>
      <c r="E100" s="6">
        <v>28.62</v>
      </c>
      <c r="F100" s="6">
        <v>28.515000000000001</v>
      </c>
      <c r="G100" s="6">
        <v>0.88173095238095001</v>
      </c>
      <c r="H100" s="6">
        <v>1.482491E-8</v>
      </c>
      <c r="I100" s="6">
        <v>1.5025381599349572E-7</v>
      </c>
      <c r="J100" s="6">
        <f>H100/I100</f>
        <v>9.8665780312972212E-2</v>
      </c>
      <c r="K100" s="22">
        <f t="shared" ref="K100:K141" si="10">J100/$J$143</f>
        <v>21.654728598915426</v>
      </c>
    </row>
    <row r="101" spans="1:11">
      <c r="A101" s="6" t="s">
        <v>11</v>
      </c>
      <c r="B101" s="6">
        <v>1</v>
      </c>
      <c r="C101" s="6">
        <v>0</v>
      </c>
      <c r="D101" s="6">
        <v>26.78</v>
      </c>
      <c r="E101" s="6">
        <v>27.72</v>
      </c>
      <c r="F101" s="6">
        <v>27.25</v>
      </c>
      <c r="G101" s="6">
        <v>0.88200000000000001</v>
      </c>
      <c r="H101" s="6">
        <v>3.2856052000000003E-8</v>
      </c>
      <c r="I101" s="6">
        <v>3.8163195881535016E-8</v>
      </c>
      <c r="J101" s="6">
        <f t="shared" ref="J101:J141" si="11">H101/I101</f>
        <v>0.86093554905597314</v>
      </c>
      <c r="K101" s="22">
        <f t="shared" si="10"/>
        <v>188.95432232763866</v>
      </c>
    </row>
    <row r="102" spans="1:11">
      <c r="A102" s="6" t="s">
        <v>12</v>
      </c>
      <c r="B102" s="6">
        <v>1</v>
      </c>
      <c r="C102" s="6">
        <v>0</v>
      </c>
      <c r="D102" s="6">
        <v>27.61</v>
      </c>
      <c r="E102" s="6">
        <v>27.05</v>
      </c>
      <c r="F102" s="6">
        <v>27.33</v>
      </c>
      <c r="G102" s="6">
        <v>0.88200000000000001</v>
      </c>
      <c r="H102" s="6">
        <v>3.1235308999999997E-8</v>
      </c>
      <c r="I102" s="6">
        <v>1.2297785925118793E-7</v>
      </c>
      <c r="J102" s="6">
        <f t="shared" si="11"/>
        <v>0.25399132161018062</v>
      </c>
      <c r="K102" s="22">
        <f t="shared" si="10"/>
        <v>55.744890665250935</v>
      </c>
    </row>
    <row r="103" spans="1:11">
      <c r="A103" s="6" t="s">
        <v>13</v>
      </c>
      <c r="B103" s="6">
        <v>1</v>
      </c>
      <c r="C103" s="6">
        <v>0</v>
      </c>
      <c r="D103" s="6">
        <v>28.69</v>
      </c>
      <c r="E103" s="6">
        <v>28.95</v>
      </c>
      <c r="F103" s="6">
        <v>28.82</v>
      </c>
      <c r="G103" s="6">
        <v>0.88200000000000001</v>
      </c>
      <c r="H103" s="6">
        <v>1.2174821000000001E-8</v>
      </c>
      <c r="I103" s="6">
        <v>4.8418095519464437E-7</v>
      </c>
      <c r="J103" s="6">
        <f t="shared" si="11"/>
        <v>2.5145187701787301E-2</v>
      </c>
      <c r="K103" s="22">
        <f t="shared" si="10"/>
        <v>5.5187544610073846</v>
      </c>
    </row>
    <row r="104" spans="1:11">
      <c r="A104" s="6" t="s">
        <v>14</v>
      </c>
      <c r="B104" s="6">
        <v>1</v>
      </c>
      <c r="C104" s="6">
        <v>0</v>
      </c>
      <c r="D104" s="6">
        <v>27.76</v>
      </c>
      <c r="E104" s="6">
        <v>28.54</v>
      </c>
      <c r="F104" s="6">
        <v>28.15</v>
      </c>
      <c r="G104" s="6">
        <v>0.88200000000000001</v>
      </c>
      <c r="H104" s="6">
        <v>1.8597635000000002E-8</v>
      </c>
      <c r="I104" s="6">
        <v>6.6754664844316762E-7</v>
      </c>
      <c r="J104" s="6">
        <f t="shared" si="11"/>
        <v>2.7859678485949786E-2</v>
      </c>
      <c r="K104" s="22">
        <f t="shared" si="10"/>
        <v>6.1145188793177452</v>
      </c>
    </row>
    <row r="105" spans="1:11">
      <c r="A105" s="6" t="s">
        <v>15</v>
      </c>
      <c r="B105" s="6">
        <v>1</v>
      </c>
      <c r="C105" s="6">
        <v>0</v>
      </c>
      <c r="D105" s="6">
        <v>28.4</v>
      </c>
      <c r="E105" s="6">
        <v>28.74</v>
      </c>
      <c r="F105" s="6">
        <v>28.57</v>
      </c>
      <c r="G105" s="6">
        <v>0.88200000000000001</v>
      </c>
      <c r="H105" s="6">
        <v>1.4259933E-8</v>
      </c>
      <c r="I105" s="6">
        <v>1.3745466199247178E-7</v>
      </c>
      <c r="J105" s="6">
        <f t="shared" si="11"/>
        <v>0.10374281085337796</v>
      </c>
      <c r="K105" s="22">
        <f t="shared" si="10"/>
        <v>22.769012782268067</v>
      </c>
    </row>
    <row r="106" spans="1:11">
      <c r="A106" s="6" t="s">
        <v>16</v>
      </c>
      <c r="B106" s="6">
        <v>1</v>
      </c>
      <c r="C106" s="6">
        <v>0</v>
      </c>
      <c r="D106" s="6">
        <v>29.49</v>
      </c>
      <c r="E106" s="6">
        <v>28.87</v>
      </c>
      <c r="F106" s="6">
        <v>29.18</v>
      </c>
      <c r="G106" s="6">
        <v>0.88200000000000001</v>
      </c>
      <c r="H106" s="6">
        <v>9.6961540000000007E-9</v>
      </c>
      <c r="I106" s="6">
        <v>3.8023932709994032E-7</v>
      </c>
      <c r="J106" s="6">
        <f t="shared" si="11"/>
        <v>2.5500134544082835E-2</v>
      </c>
      <c r="K106" s="22">
        <f t="shared" si="10"/>
        <v>5.5966566223501584</v>
      </c>
    </row>
    <row r="107" spans="1:11">
      <c r="A107" s="6" t="s">
        <v>17</v>
      </c>
      <c r="B107" s="6">
        <v>1</v>
      </c>
      <c r="C107" s="6">
        <v>0</v>
      </c>
      <c r="D107" s="6">
        <v>27.09</v>
      </c>
      <c r="E107" s="6">
        <v>27.01</v>
      </c>
      <c r="F107" s="6">
        <v>27.05</v>
      </c>
      <c r="G107" s="6">
        <v>0.88200000000000001</v>
      </c>
      <c r="H107" s="6">
        <v>3.7285442999999998E-8</v>
      </c>
      <c r="I107" s="6">
        <v>3.6023111715375947E-7</v>
      </c>
      <c r="J107" s="6">
        <f t="shared" si="11"/>
        <v>0.10350422610516805</v>
      </c>
      <c r="K107" s="22">
        <f t="shared" si="10"/>
        <v>22.716649258116757</v>
      </c>
    </row>
    <row r="108" spans="1:11">
      <c r="A108" s="6" t="s">
        <v>18</v>
      </c>
      <c r="B108" s="6">
        <v>1</v>
      </c>
      <c r="C108" s="6">
        <v>0</v>
      </c>
      <c r="D108" s="6">
        <v>28.55</v>
      </c>
      <c r="E108" s="6">
        <v>27.96</v>
      </c>
      <c r="F108" s="6">
        <v>28.254999999999999</v>
      </c>
      <c r="G108" s="6">
        <v>0.88200000000000001</v>
      </c>
      <c r="H108" s="6">
        <v>1.7402941999999998E-8</v>
      </c>
      <c r="I108" s="6">
        <v>2.0649925902017896E-7</v>
      </c>
      <c r="J108" s="6">
        <f t="shared" si="11"/>
        <v>8.4276050590086596E-2</v>
      </c>
      <c r="K108" s="22">
        <f t="shared" si="10"/>
        <v>18.496534432990753</v>
      </c>
    </row>
    <row r="109" spans="1:11">
      <c r="A109" s="6" t="s">
        <v>19</v>
      </c>
      <c r="B109" s="6">
        <v>1</v>
      </c>
      <c r="C109" s="6">
        <v>0</v>
      </c>
      <c r="D109" s="6">
        <v>26.92</v>
      </c>
      <c r="E109" s="6">
        <v>27.3</v>
      </c>
      <c r="F109" s="6">
        <v>27.11</v>
      </c>
      <c r="G109" s="6">
        <v>0.88200000000000001</v>
      </c>
      <c r="H109" s="6">
        <v>3.5897327999999999E-8</v>
      </c>
      <c r="I109" s="6">
        <v>2.5962436557138084E-7</v>
      </c>
      <c r="J109" s="6">
        <f t="shared" si="11"/>
        <v>0.13826640624040515</v>
      </c>
      <c r="K109" s="22">
        <f t="shared" si="10"/>
        <v>30.346098637094585</v>
      </c>
    </row>
    <row r="110" spans="1:11">
      <c r="A110" s="6" t="s">
        <v>20</v>
      </c>
      <c r="B110" s="6">
        <v>1</v>
      </c>
      <c r="C110" s="6">
        <v>0</v>
      </c>
      <c r="D110" s="6">
        <v>27.69</v>
      </c>
      <c r="E110" s="6">
        <v>27.46</v>
      </c>
      <c r="F110" s="6">
        <v>27.574999999999999</v>
      </c>
      <c r="G110" s="6">
        <v>0.88200000000000001</v>
      </c>
      <c r="H110" s="6">
        <v>2.6752477E-8</v>
      </c>
      <c r="I110" s="6">
        <v>1.4694641712604735E-7</v>
      </c>
      <c r="J110" s="6">
        <f t="shared" si="11"/>
        <v>0.18205600056959759</v>
      </c>
      <c r="K110" s="22">
        <f t="shared" si="10"/>
        <v>39.956844912524339</v>
      </c>
    </row>
    <row r="111" spans="1:11">
      <c r="A111" s="6" t="s">
        <v>21</v>
      </c>
      <c r="B111" s="6">
        <v>1</v>
      </c>
      <c r="C111" s="6">
        <v>0</v>
      </c>
      <c r="D111" s="6">
        <v>28.25</v>
      </c>
      <c r="E111" s="6">
        <v>28.12</v>
      </c>
      <c r="F111" s="6">
        <v>28.184999999999999</v>
      </c>
      <c r="G111" s="6">
        <v>0.88200000000000001</v>
      </c>
      <c r="H111" s="6">
        <v>1.8190558999999999E-8</v>
      </c>
      <c r="I111" s="6">
        <v>3.8145030158591376E-7</v>
      </c>
      <c r="J111" s="6">
        <f t="shared" si="11"/>
        <v>4.7687887319451901E-2</v>
      </c>
      <c r="K111" s="22">
        <f t="shared" si="10"/>
        <v>10.466326360392854</v>
      </c>
    </row>
    <row r="112" spans="1:11">
      <c r="A112" s="6" t="s">
        <v>22</v>
      </c>
      <c r="B112" s="6">
        <v>1</v>
      </c>
      <c r="C112" s="6">
        <v>1</v>
      </c>
      <c r="D112" s="6">
        <v>27.54</v>
      </c>
      <c r="E112" s="6">
        <v>27.55</v>
      </c>
      <c r="F112" s="6">
        <v>27.545000000000002</v>
      </c>
      <c r="G112" s="6">
        <v>0.88200000000000001</v>
      </c>
      <c r="H112" s="6">
        <v>2.7264817000000001E-8</v>
      </c>
      <c r="I112" s="6">
        <v>4.935069601471893E-7</v>
      </c>
      <c r="J112" s="6">
        <f t="shared" si="11"/>
        <v>5.5247076944706562E-2</v>
      </c>
      <c r="K112" s="22">
        <f t="shared" si="10"/>
        <v>12.125383829389582</v>
      </c>
    </row>
    <row r="113" spans="1:11">
      <c r="A113" s="6" t="s">
        <v>23</v>
      </c>
      <c r="B113" s="6">
        <v>1</v>
      </c>
      <c r="C113" s="6">
        <v>1</v>
      </c>
      <c r="D113" s="6">
        <v>27.3</v>
      </c>
      <c r="E113" s="6">
        <v>27.64</v>
      </c>
      <c r="F113" s="6">
        <v>27.47</v>
      </c>
      <c r="G113" s="6">
        <v>0.88200000000000001</v>
      </c>
      <c r="H113" s="6">
        <v>2.8589007000000001E-8</v>
      </c>
      <c r="I113" s="6">
        <v>1.0967646733048946E-7</v>
      </c>
      <c r="J113" s="6">
        <f t="shared" si="11"/>
        <v>0.26066673823339326</v>
      </c>
      <c r="K113" s="22">
        <f t="shared" si="10"/>
        <v>57.209981548856433</v>
      </c>
    </row>
    <row r="114" spans="1:11">
      <c r="A114" s="6" t="s">
        <v>24</v>
      </c>
      <c r="B114" s="6">
        <v>1</v>
      </c>
      <c r="C114" s="6">
        <v>1</v>
      </c>
      <c r="D114" s="6">
        <v>29.26</v>
      </c>
      <c r="E114" s="6">
        <v>29</v>
      </c>
      <c r="F114" s="6">
        <v>29.13</v>
      </c>
      <c r="G114" s="6">
        <v>0.88200000000000001</v>
      </c>
      <c r="H114" s="6">
        <v>1.0007613E-8</v>
      </c>
      <c r="I114" s="6">
        <v>3.2641672187189431E-7</v>
      </c>
      <c r="J114" s="6">
        <f t="shared" si="11"/>
        <v>3.0659008345557716E-2</v>
      </c>
      <c r="K114" s="22">
        <f t="shared" si="10"/>
        <v>6.7289034022634358</v>
      </c>
    </row>
    <row r="115" spans="1:11">
      <c r="A115" s="6" t="s">
        <v>25</v>
      </c>
      <c r="B115" s="6">
        <v>1</v>
      </c>
      <c r="C115" s="6">
        <v>1</v>
      </c>
      <c r="D115" s="6">
        <v>28.97</v>
      </c>
      <c r="E115" s="6">
        <v>28.49</v>
      </c>
      <c r="F115" s="6">
        <v>28.73</v>
      </c>
      <c r="G115" s="6">
        <v>0.88200000000000001</v>
      </c>
      <c r="H115" s="6">
        <v>1.2887786999999999E-8</v>
      </c>
      <c r="I115" s="6">
        <v>2.3525378650647783E-7</v>
      </c>
      <c r="J115" s="6">
        <f t="shared" si="11"/>
        <v>5.478248487041941E-2</v>
      </c>
      <c r="K115" s="22">
        <f t="shared" si="10"/>
        <v>12.023417218007372</v>
      </c>
    </row>
    <row r="116" spans="1:11">
      <c r="A116" s="6" t="s">
        <v>26</v>
      </c>
      <c r="B116" s="6">
        <v>1</v>
      </c>
      <c r="C116" s="6">
        <v>1</v>
      </c>
      <c r="D116" s="6">
        <v>27.31</v>
      </c>
      <c r="E116" s="6">
        <v>27.81</v>
      </c>
      <c r="F116" s="6">
        <v>27.56</v>
      </c>
      <c r="G116" s="6">
        <v>0.88200000000000001</v>
      </c>
      <c r="H116" s="6">
        <v>2.7007432E-8</v>
      </c>
      <c r="I116" s="6">
        <v>1.8299665972842566E-7</v>
      </c>
      <c r="J116" s="6">
        <f t="shared" si="11"/>
        <v>0.14758428946233285</v>
      </c>
      <c r="K116" s="22">
        <f t="shared" si="10"/>
        <v>32.391146389691166</v>
      </c>
    </row>
    <row r="117" spans="1:11">
      <c r="A117" s="6" t="s">
        <v>27</v>
      </c>
      <c r="B117" s="6">
        <v>1</v>
      </c>
      <c r="C117" s="6">
        <v>1</v>
      </c>
      <c r="D117" s="6">
        <v>26.89</v>
      </c>
      <c r="E117" s="6">
        <v>26.82</v>
      </c>
      <c r="F117" s="6">
        <v>26.855</v>
      </c>
      <c r="G117" s="6">
        <v>0.88200000000000001</v>
      </c>
      <c r="H117" s="6">
        <v>4.2178403000000002E-8</v>
      </c>
      <c r="I117" s="6">
        <v>8.5817346037365659E-7</v>
      </c>
      <c r="J117" s="6">
        <f t="shared" si="11"/>
        <v>4.914904147890467E-2</v>
      </c>
      <c r="K117" s="22">
        <f t="shared" si="10"/>
        <v>10.787014005732098</v>
      </c>
    </row>
    <row r="118" spans="1:11">
      <c r="A118" s="6" t="s">
        <v>28</v>
      </c>
      <c r="B118" s="6">
        <v>1</v>
      </c>
      <c r="C118" s="6">
        <v>1</v>
      </c>
      <c r="D118" s="6">
        <v>26.92</v>
      </c>
      <c r="E118" s="6">
        <v>26.2</v>
      </c>
      <c r="F118" s="6">
        <v>26.56</v>
      </c>
      <c r="G118" s="6">
        <v>0.88200000000000001</v>
      </c>
      <c r="H118" s="6">
        <v>5.0827988E-8</v>
      </c>
      <c r="I118" s="6">
        <v>6.0681138952923749E-7</v>
      </c>
      <c r="J118" s="6">
        <f t="shared" si="11"/>
        <v>8.3762415928666414E-2</v>
      </c>
      <c r="K118" s="22">
        <f t="shared" si="10"/>
        <v>18.383804171731292</v>
      </c>
    </row>
    <row r="119" spans="1:11">
      <c r="A119" s="6" t="s">
        <v>29</v>
      </c>
      <c r="B119" s="6">
        <v>1</v>
      </c>
      <c r="C119" s="6">
        <v>1</v>
      </c>
      <c r="D119" s="6">
        <v>28.97</v>
      </c>
      <c r="E119" s="6">
        <v>29.28</v>
      </c>
      <c r="F119" s="6">
        <v>29.125</v>
      </c>
      <c r="G119" s="6">
        <v>0.88200000000000001</v>
      </c>
      <c r="H119" s="6">
        <v>1.0039304000000001E-8</v>
      </c>
      <c r="I119" s="6">
        <v>4.3427638800000002E-7</v>
      </c>
      <c r="J119" s="6">
        <f t="shared" si="11"/>
        <v>2.3117314865389368E-2</v>
      </c>
      <c r="K119" s="22">
        <f t="shared" si="10"/>
        <v>5.0736859097222684</v>
      </c>
    </row>
    <row r="120" spans="1:11">
      <c r="A120" s="6" t="s">
        <v>30</v>
      </c>
      <c r="B120" s="6">
        <v>1</v>
      </c>
      <c r="C120" s="6">
        <v>1</v>
      </c>
      <c r="D120" s="6">
        <v>26.52</v>
      </c>
      <c r="E120" s="6">
        <v>26.11</v>
      </c>
      <c r="F120" s="6">
        <v>26.315000000000001</v>
      </c>
      <c r="G120" s="6">
        <v>0.88200000000000001</v>
      </c>
      <c r="H120" s="6">
        <v>5.9345081000000002E-8</v>
      </c>
      <c r="I120" s="6">
        <v>1.0731540209999999E-6</v>
      </c>
      <c r="J120" s="6">
        <f t="shared" si="11"/>
        <v>5.5299686567544443E-2</v>
      </c>
      <c r="K120" s="22">
        <f t="shared" si="10"/>
        <v>12.136930356469508</v>
      </c>
    </row>
    <row r="121" spans="1:11">
      <c r="A121" s="6" t="s">
        <v>31</v>
      </c>
      <c r="B121" s="6">
        <v>0</v>
      </c>
      <c r="C121" s="6">
        <v>0</v>
      </c>
      <c r="D121" s="6">
        <v>30.93</v>
      </c>
      <c r="E121" s="6">
        <v>31</v>
      </c>
      <c r="F121" s="6">
        <v>30.965</v>
      </c>
      <c r="G121" s="6">
        <v>0.88200000000000001</v>
      </c>
      <c r="H121" s="6">
        <v>3.1361980000000002E-9</v>
      </c>
      <c r="I121" s="6">
        <v>5.518646823313746E-8</v>
      </c>
      <c r="J121" s="6">
        <f t="shared" si="11"/>
        <v>5.6829112288016063E-2</v>
      </c>
      <c r="K121" s="22">
        <f t="shared" si="10"/>
        <v>12.472601941734</v>
      </c>
    </row>
    <row r="122" spans="1:11">
      <c r="A122" s="6" t="s">
        <v>32</v>
      </c>
      <c r="B122" s="6">
        <v>0</v>
      </c>
      <c r="C122" s="6">
        <v>0</v>
      </c>
      <c r="D122" s="6">
        <v>26.7</v>
      </c>
      <c r="E122" s="6">
        <v>28.18</v>
      </c>
      <c r="F122" s="6">
        <v>27.44</v>
      </c>
      <c r="G122" s="6">
        <v>0.88200000000000001</v>
      </c>
      <c r="H122" s="6">
        <v>2.9136518E-8</v>
      </c>
      <c r="I122" s="6">
        <v>1.812593310786467E-7</v>
      </c>
      <c r="J122" s="6">
        <f t="shared" si="11"/>
        <v>0.16074492731829593</v>
      </c>
      <c r="K122" s="22">
        <f t="shared" si="10"/>
        <v>35.279584914734926</v>
      </c>
    </row>
    <row r="123" spans="1:11">
      <c r="A123" s="6" t="s">
        <v>59</v>
      </c>
      <c r="B123" s="6">
        <v>0</v>
      </c>
      <c r="C123" s="6">
        <v>0</v>
      </c>
      <c r="D123" s="6">
        <v>29.45</v>
      </c>
      <c r="E123" s="6">
        <v>30.57</v>
      </c>
      <c r="F123" s="6">
        <v>30.01</v>
      </c>
      <c r="G123" s="6">
        <v>0.88200000000000001</v>
      </c>
      <c r="H123" s="6">
        <v>5.7367409999999997E-9</v>
      </c>
      <c r="I123" s="6">
        <v>9.2372615440171811E-8</v>
      </c>
      <c r="J123" s="6">
        <f t="shared" si="11"/>
        <v>6.2104347404946983E-2</v>
      </c>
      <c r="K123" s="22">
        <f t="shared" si="10"/>
        <v>13.630387187948568</v>
      </c>
    </row>
    <row r="124" spans="1:11">
      <c r="A124" s="6" t="s">
        <v>33</v>
      </c>
      <c r="B124" s="6">
        <v>0</v>
      </c>
      <c r="C124" s="6">
        <v>0</v>
      </c>
      <c r="D124" s="6">
        <v>29.29</v>
      </c>
      <c r="E124" s="6">
        <v>29.5</v>
      </c>
      <c r="F124" s="6">
        <v>29.395</v>
      </c>
      <c r="G124" s="6">
        <v>0.88200000000000001</v>
      </c>
      <c r="H124" s="6">
        <v>8.4636229999999995E-9</v>
      </c>
      <c r="I124" s="6">
        <v>3.2745628378411673E-7</v>
      </c>
      <c r="J124" s="6">
        <f t="shared" si="11"/>
        <v>2.5846573784425658E-2</v>
      </c>
      <c r="K124" s="22">
        <f t="shared" si="10"/>
        <v>5.672691572885606</v>
      </c>
    </row>
    <row r="125" spans="1:11">
      <c r="A125" s="6" t="s">
        <v>60</v>
      </c>
      <c r="B125" s="6">
        <v>0</v>
      </c>
      <c r="C125" s="6">
        <v>0</v>
      </c>
      <c r="D125" s="6">
        <v>31.68</v>
      </c>
      <c r="E125" s="6">
        <v>30.85</v>
      </c>
      <c r="F125" s="6">
        <v>31.265000000000001</v>
      </c>
      <c r="G125" s="6">
        <v>0.88200000000000001</v>
      </c>
      <c r="H125" s="6">
        <v>2.5942849999999998E-9</v>
      </c>
      <c r="I125" s="6">
        <v>1.6027199973781096E-9</v>
      </c>
      <c r="J125" s="6">
        <f t="shared" si="11"/>
        <v>1.6186763778102176</v>
      </c>
      <c r="K125" s="22">
        <f t="shared" si="10"/>
        <v>355.25992436049529</v>
      </c>
    </row>
    <row r="126" spans="1:11">
      <c r="A126" s="6" t="s">
        <v>34</v>
      </c>
      <c r="B126" s="6">
        <v>0</v>
      </c>
      <c r="C126" s="6">
        <v>0</v>
      </c>
      <c r="D126" s="6">
        <v>28.95</v>
      </c>
      <c r="E126" s="6">
        <v>30.07</v>
      </c>
      <c r="F126" s="6">
        <v>29.51</v>
      </c>
      <c r="G126" s="6">
        <v>0.88200000000000001</v>
      </c>
      <c r="H126" s="6">
        <v>7.8700060000000006E-9</v>
      </c>
      <c r="I126" s="6">
        <v>3.5567841125336664E-7</v>
      </c>
      <c r="J126" s="6">
        <f t="shared" si="11"/>
        <v>2.2126746383810798E-2</v>
      </c>
      <c r="K126" s="22">
        <f t="shared" si="10"/>
        <v>4.8562803253425395</v>
      </c>
    </row>
    <row r="127" spans="1:11">
      <c r="A127" s="6" t="s">
        <v>35</v>
      </c>
      <c r="B127" s="6">
        <v>0</v>
      </c>
      <c r="C127" s="6">
        <v>0</v>
      </c>
      <c r="D127" s="6">
        <v>29.5</v>
      </c>
      <c r="E127" s="6">
        <v>30.2</v>
      </c>
      <c r="F127" s="6">
        <v>29.85</v>
      </c>
      <c r="G127" s="6">
        <v>0.88200000000000001</v>
      </c>
      <c r="H127" s="6">
        <v>6.3475239999999996E-9</v>
      </c>
      <c r="I127" s="6">
        <v>3.1419642592430972E-7</v>
      </c>
      <c r="J127" s="6">
        <f t="shared" si="11"/>
        <v>2.0202406762988213E-2</v>
      </c>
      <c r="K127" s="22">
        <f t="shared" si="10"/>
        <v>4.4339347857960982</v>
      </c>
    </row>
    <row r="128" spans="1:11">
      <c r="A128" s="6" t="s">
        <v>36</v>
      </c>
      <c r="B128" s="6">
        <v>0</v>
      </c>
      <c r="C128" s="6">
        <v>0</v>
      </c>
      <c r="D128" s="6">
        <v>30.7</v>
      </c>
      <c r="E128" s="6">
        <v>30.1</v>
      </c>
      <c r="F128" s="6">
        <v>30.4</v>
      </c>
      <c r="G128" s="6">
        <v>0.88200000000000001</v>
      </c>
      <c r="H128" s="6">
        <v>4.482947E-9</v>
      </c>
      <c r="I128" s="6">
        <v>6.0517303354931593E-8</v>
      </c>
      <c r="J128" s="6">
        <f t="shared" si="11"/>
        <v>7.4077111032322326E-2</v>
      </c>
      <c r="K128" s="22">
        <f t="shared" si="10"/>
        <v>16.25811633687308</v>
      </c>
    </row>
    <row r="129" spans="1:12">
      <c r="A129" s="6" t="s">
        <v>37</v>
      </c>
      <c r="B129" s="6">
        <v>0</v>
      </c>
      <c r="C129" s="6">
        <v>0</v>
      </c>
      <c r="D129" s="6">
        <v>29.9</v>
      </c>
      <c r="E129" s="6">
        <v>29.83</v>
      </c>
      <c r="F129" s="6">
        <v>29.864999999999998</v>
      </c>
      <c r="G129" s="6">
        <v>0.88200000000000001</v>
      </c>
      <c r="H129" s="6">
        <v>6.2876020000000003E-9</v>
      </c>
      <c r="I129" s="6">
        <v>8.8350746276641953E-8</v>
      </c>
      <c r="J129" s="6">
        <f t="shared" si="11"/>
        <v>7.1166371139779583E-2</v>
      </c>
      <c r="K129" s="22">
        <f t="shared" si="10"/>
        <v>15.619280033190979</v>
      </c>
    </row>
    <row r="130" spans="1:12">
      <c r="A130" s="6" t="s">
        <v>38</v>
      </c>
      <c r="B130" s="6">
        <v>0</v>
      </c>
      <c r="C130" s="6">
        <v>0</v>
      </c>
      <c r="D130" s="6">
        <v>29</v>
      </c>
      <c r="E130" s="6">
        <v>29.45</v>
      </c>
      <c r="F130" s="6">
        <v>29.225000000000001</v>
      </c>
      <c r="G130" s="6">
        <v>0.88200000000000001</v>
      </c>
      <c r="H130" s="6">
        <v>9.4241379999999999E-9</v>
      </c>
      <c r="I130" s="6">
        <v>1.7953849623177035E-7</v>
      </c>
      <c r="J130" s="6">
        <f t="shared" si="11"/>
        <v>5.2490904167060447E-2</v>
      </c>
      <c r="K130" s="22">
        <f t="shared" si="10"/>
        <v>11.520471231705516</v>
      </c>
    </row>
    <row r="131" spans="1:12">
      <c r="A131" s="6" t="s">
        <v>39</v>
      </c>
      <c r="B131" s="6">
        <v>0</v>
      </c>
      <c r="C131" s="6">
        <v>1</v>
      </c>
      <c r="D131" s="6">
        <v>28.12</v>
      </c>
      <c r="E131" s="6">
        <v>28.5</v>
      </c>
      <c r="F131" s="6">
        <v>28.31</v>
      </c>
      <c r="G131" s="6">
        <v>0.88200000000000001</v>
      </c>
      <c r="H131" s="6">
        <v>1.6808097999999999E-8</v>
      </c>
      <c r="I131" s="6">
        <v>1.8890891830356807E-7</v>
      </c>
      <c r="J131" s="6">
        <f t="shared" si="11"/>
        <v>8.8974613538309225E-2</v>
      </c>
      <c r="K131" s="22">
        <f t="shared" si="10"/>
        <v>19.527754224958521</v>
      </c>
    </row>
    <row r="132" spans="1:12">
      <c r="A132" s="6" t="s">
        <v>40</v>
      </c>
      <c r="B132" s="6">
        <v>0</v>
      </c>
      <c r="C132" s="6">
        <v>1</v>
      </c>
      <c r="D132" s="6">
        <v>26.98</v>
      </c>
      <c r="E132" s="6">
        <v>27.29</v>
      </c>
      <c r="F132" s="6">
        <v>27.135000000000002</v>
      </c>
      <c r="G132" s="6">
        <v>0.88200000000000001</v>
      </c>
      <c r="H132" s="6">
        <v>3.5334311999999997E-8</v>
      </c>
      <c r="I132" s="6">
        <v>3.7305378741347172E-7</v>
      </c>
      <c r="J132" s="6">
        <f t="shared" si="11"/>
        <v>9.4716400669690684E-2</v>
      </c>
      <c r="K132" s="22">
        <f t="shared" si="10"/>
        <v>20.787936241544301</v>
      </c>
    </row>
    <row r="133" spans="1:12">
      <c r="A133" s="6" t="s">
        <v>41</v>
      </c>
      <c r="B133" s="6">
        <v>0</v>
      </c>
      <c r="C133" s="6">
        <v>1</v>
      </c>
      <c r="D133" s="6">
        <v>27.88</v>
      </c>
      <c r="E133" s="6">
        <v>27.91</v>
      </c>
      <c r="F133" s="6">
        <v>27.895</v>
      </c>
      <c r="G133" s="6">
        <v>0.88200000000000001</v>
      </c>
      <c r="H133" s="6">
        <v>2.1851725000000001E-8</v>
      </c>
      <c r="I133" s="6">
        <v>3.3589285655451749E-7</v>
      </c>
      <c r="J133" s="6">
        <f t="shared" si="11"/>
        <v>6.5055640730642725E-2</v>
      </c>
      <c r="K133" s="22">
        <f t="shared" si="10"/>
        <v>14.278123979579954</v>
      </c>
    </row>
    <row r="134" spans="1:12">
      <c r="A134" s="6" t="s">
        <v>42</v>
      </c>
      <c r="B134" s="6">
        <v>0</v>
      </c>
      <c r="C134" s="6">
        <v>1</v>
      </c>
      <c r="D134" s="6">
        <v>28.71</v>
      </c>
      <c r="E134" s="6">
        <v>29.37</v>
      </c>
      <c r="F134" s="6">
        <v>29.04</v>
      </c>
      <c r="G134" s="6">
        <v>0.88200000000000001</v>
      </c>
      <c r="H134" s="6">
        <v>1.0593666E-8</v>
      </c>
      <c r="I134" s="6">
        <v>1.7336736752653355E-7</v>
      </c>
      <c r="J134" s="6">
        <f t="shared" si="11"/>
        <v>6.1105305751260594E-2</v>
      </c>
      <c r="K134" s="22">
        <f t="shared" si="10"/>
        <v>13.411121949271426</v>
      </c>
    </row>
    <row r="135" spans="1:12">
      <c r="A135" s="6" t="s">
        <v>43</v>
      </c>
      <c r="B135" s="6">
        <v>0</v>
      </c>
      <c r="C135" s="6">
        <v>1</v>
      </c>
      <c r="D135" s="6">
        <v>28.98</v>
      </c>
      <c r="E135" s="6">
        <v>28.34</v>
      </c>
      <c r="F135" s="6">
        <v>28.66</v>
      </c>
      <c r="G135" s="6">
        <v>0.88200000000000001</v>
      </c>
      <c r="H135" s="6">
        <v>1.3471058000000001E-8</v>
      </c>
      <c r="I135" s="6">
        <v>3.6368384886499785E-7</v>
      </c>
      <c r="J135" s="6">
        <f t="shared" si="11"/>
        <v>3.7040572579841335E-2</v>
      </c>
      <c r="K135" s="22">
        <f t="shared" si="10"/>
        <v>8.1295008646420754</v>
      </c>
    </row>
    <row r="136" spans="1:12">
      <c r="A136" s="6" t="s">
        <v>44</v>
      </c>
      <c r="B136" s="6">
        <v>0</v>
      </c>
      <c r="C136" s="6">
        <v>1</v>
      </c>
      <c r="D136" s="6">
        <v>27.62</v>
      </c>
      <c r="E136" s="6">
        <v>28.26</v>
      </c>
      <c r="F136" s="6">
        <v>27.94</v>
      </c>
      <c r="G136" s="6">
        <v>0.88200000000000001</v>
      </c>
      <c r="H136" s="6">
        <v>2.1238696000000001E-8</v>
      </c>
      <c r="I136" s="6">
        <v>3.4236262454134801E-7</v>
      </c>
      <c r="J136" s="6">
        <f t="shared" si="11"/>
        <v>6.2035673515626263E-2</v>
      </c>
      <c r="K136" s="22">
        <f t="shared" si="10"/>
        <v>13.61531494678902</v>
      </c>
    </row>
    <row r="137" spans="1:12">
      <c r="A137" s="6" t="s">
        <v>45</v>
      </c>
      <c r="B137" s="6">
        <v>0</v>
      </c>
      <c r="C137" s="6">
        <v>1</v>
      </c>
      <c r="D137" s="6">
        <v>29.63</v>
      </c>
      <c r="E137" s="6">
        <v>29.75</v>
      </c>
      <c r="F137" s="6">
        <v>29.69</v>
      </c>
      <c r="G137" s="6">
        <v>0.88200000000000001</v>
      </c>
      <c r="H137" s="6">
        <v>7.0233370000000001E-9</v>
      </c>
      <c r="I137" s="6">
        <v>4.4718214635369869E-7</v>
      </c>
      <c r="J137" s="6">
        <f t="shared" si="11"/>
        <v>1.5705763428320977E-2</v>
      </c>
      <c r="K137" s="22">
        <f t="shared" si="10"/>
        <v>3.4470314165685125</v>
      </c>
    </row>
    <row r="138" spans="1:12">
      <c r="A138" s="6" t="s">
        <v>46</v>
      </c>
      <c r="B138" s="6">
        <v>0</v>
      </c>
      <c r="C138" s="6">
        <v>1</v>
      </c>
      <c r="D138" s="6">
        <v>31.21</v>
      </c>
      <c r="E138" s="6">
        <v>31.36</v>
      </c>
      <c r="F138" s="6">
        <v>31.285</v>
      </c>
      <c r="G138" s="6">
        <v>0.88200000000000001</v>
      </c>
      <c r="H138" s="6">
        <v>2.561682E-9</v>
      </c>
      <c r="I138" s="6">
        <v>5.6222662295646537E-7</v>
      </c>
      <c r="J138" s="6">
        <f t="shared" si="11"/>
        <v>4.5563157193257951E-3</v>
      </c>
      <c r="K138" s="22">
        <f t="shared" si="10"/>
        <v>1</v>
      </c>
    </row>
    <row r="139" spans="1:12">
      <c r="A139" s="6" t="s">
        <v>47</v>
      </c>
      <c r="B139" s="6">
        <v>0</v>
      </c>
      <c r="C139" s="6">
        <v>1</v>
      </c>
      <c r="D139" s="6">
        <v>28.66</v>
      </c>
      <c r="E139" s="6">
        <v>28.76</v>
      </c>
      <c r="F139" s="6">
        <v>28.71</v>
      </c>
      <c r="G139" s="6">
        <v>0.88200000000000001</v>
      </c>
      <c r="H139" s="6">
        <v>1.3051810000000001E-8</v>
      </c>
      <c r="I139" s="6">
        <v>2.6128068622786374E-7</v>
      </c>
      <c r="J139" s="6">
        <f t="shared" si="11"/>
        <v>4.9953213872905536E-2</v>
      </c>
      <c r="K139" s="22">
        <f t="shared" si="10"/>
        <v>10.963510202119441</v>
      </c>
    </row>
    <row r="140" spans="1:12">
      <c r="A140" s="6" t="s">
        <v>48</v>
      </c>
      <c r="B140" s="6">
        <v>0</v>
      </c>
      <c r="C140" s="6">
        <v>1</v>
      </c>
      <c r="D140" s="6">
        <v>27.09</v>
      </c>
      <c r="E140" s="6">
        <v>27.07</v>
      </c>
      <c r="F140" s="6">
        <v>27.08</v>
      </c>
      <c r="G140" s="6">
        <v>0.88200000000000001</v>
      </c>
      <c r="H140" s="6">
        <v>3.6584803E-8</v>
      </c>
      <c r="I140" s="6">
        <v>2.1047672465912487E-7</v>
      </c>
      <c r="J140" s="6">
        <f t="shared" si="11"/>
        <v>0.17381875862640153</v>
      </c>
      <c r="K140" s="22">
        <f t="shared" si="10"/>
        <v>38.14897152300977</v>
      </c>
    </row>
    <row r="141" spans="1:12">
      <c r="A141" s="6" t="s">
        <v>49</v>
      </c>
      <c r="B141" s="6">
        <v>0</v>
      </c>
      <c r="C141" s="6">
        <v>1</v>
      </c>
      <c r="D141" s="6">
        <v>27.94</v>
      </c>
      <c r="E141" s="6">
        <v>28.18</v>
      </c>
      <c r="F141" s="6">
        <v>28.06</v>
      </c>
      <c r="G141" s="6">
        <v>0.88200000000000001</v>
      </c>
      <c r="H141" s="6">
        <v>1.9686726000000002E-8</v>
      </c>
      <c r="I141" s="6">
        <v>8.9155109549244104E-7</v>
      </c>
      <c r="J141" s="6">
        <f t="shared" si="11"/>
        <v>2.2081433245422909E-2</v>
      </c>
      <c r="K141" s="22">
        <f t="shared" si="10"/>
        <v>4.8463351983629286</v>
      </c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22"/>
    </row>
    <row r="143" spans="1:12">
      <c r="A143" s="6"/>
      <c r="B143" s="6"/>
      <c r="C143" s="6"/>
      <c r="D143" s="6"/>
      <c r="E143" s="6"/>
      <c r="F143" s="6"/>
      <c r="G143" s="6"/>
      <c r="H143" s="6"/>
      <c r="I143" s="6" t="s">
        <v>123</v>
      </c>
      <c r="J143" s="6">
        <f>MIN(J100:J141)</f>
        <v>4.5563157193257951E-3</v>
      </c>
      <c r="K143" s="22"/>
    </row>
    <row r="144" spans="1:12">
      <c r="L144" t="s">
        <v>77</v>
      </c>
    </row>
    <row r="145" spans="1:12">
      <c r="A145" s="2" t="s">
        <v>80</v>
      </c>
      <c r="L145">
        <v>13.304816481134591</v>
      </c>
    </row>
    <row r="146" spans="1:12">
      <c r="I146" t="s">
        <v>128</v>
      </c>
      <c r="L146">
        <v>13.468690958804178</v>
      </c>
    </row>
    <row r="147" spans="1:12">
      <c r="A147" t="s">
        <v>125</v>
      </c>
      <c r="J147" t="s">
        <v>75</v>
      </c>
      <c r="K147" s="19" t="s">
        <v>76</v>
      </c>
    </row>
    <row r="148" spans="1:12">
      <c r="I148" t="s">
        <v>78</v>
      </c>
      <c r="J148">
        <v>12.600481195858322</v>
      </c>
      <c r="K148" s="19">
        <v>23.863090084403876</v>
      </c>
    </row>
    <row r="149" spans="1:12">
      <c r="B149" t="s">
        <v>75</v>
      </c>
      <c r="D149" t="s">
        <v>76</v>
      </c>
      <c r="G149" t="s">
        <v>77</v>
      </c>
      <c r="I149" t="s">
        <v>79</v>
      </c>
      <c r="J149">
        <v>11.594050494962278</v>
      </c>
      <c r="K149" s="19">
        <v>14.634308592211797</v>
      </c>
      <c r="L149" t="s">
        <v>77</v>
      </c>
    </row>
    <row r="150" spans="1:12">
      <c r="B150" s="4">
        <v>12.669996279393246</v>
      </c>
      <c r="D150">
        <v>10.109513619029107</v>
      </c>
      <c r="G150">
        <v>12.472601941734</v>
      </c>
      <c r="L150">
        <v>3.1386286602491182</v>
      </c>
    </row>
    <row r="151" spans="1:12">
      <c r="B151" s="4">
        <v>43.692660857523364</v>
      </c>
      <c r="D151">
        <v>20.459176829893558</v>
      </c>
      <c r="G151">
        <v>35.279584914734926</v>
      </c>
      <c r="I151" t="s">
        <v>127</v>
      </c>
      <c r="L151">
        <v>3.1117222022706286</v>
      </c>
    </row>
    <row r="152" spans="1:12">
      <c r="B152" s="4">
        <v>3.8688038697764542</v>
      </c>
      <c r="D152">
        <v>18.906195674951583</v>
      </c>
      <c r="G152">
        <v>13.630387187948568</v>
      </c>
      <c r="J152" t="s">
        <v>75</v>
      </c>
      <c r="K152" s="19" t="s">
        <v>76</v>
      </c>
    </row>
    <row r="153" spans="1:12">
      <c r="B153" s="4">
        <v>6.1401282197956135</v>
      </c>
      <c r="D153">
        <v>6.3354608526434664</v>
      </c>
      <c r="G153">
        <v>5.672691572885606</v>
      </c>
      <c r="I153" t="s">
        <v>78</v>
      </c>
      <c r="J153">
        <v>4.8843002431252636</v>
      </c>
      <c r="K153" s="19">
        <v>7.5099581157126361</v>
      </c>
    </row>
    <row r="154" spans="1:12">
      <c r="B154" s="4">
        <v>5.4035846960374707</v>
      </c>
      <c r="E154">
        <v>1942.8109408253829</v>
      </c>
      <c r="H154">
        <v>355.25992436049529</v>
      </c>
      <c r="I154" t="s">
        <v>79</v>
      </c>
      <c r="J154">
        <v>2.2095348650457431</v>
      </c>
      <c r="K154" s="19">
        <v>2.5963274260211562</v>
      </c>
    </row>
    <row r="155" spans="1:12">
      <c r="B155" s="4">
        <v>6.1028921816420914</v>
      </c>
      <c r="D155">
        <v>6.5479023968601471</v>
      </c>
      <c r="G155">
        <v>4.8562803253425395</v>
      </c>
    </row>
    <row r="156" spans="1:12">
      <c r="B156" s="4">
        <v>20.256319864650891</v>
      </c>
      <c r="D156">
        <v>7.187275371688596</v>
      </c>
      <c r="G156">
        <v>4.4339347857960982</v>
      </c>
    </row>
    <row r="157" spans="1:12">
      <c r="B157" s="4">
        <v>2.669463598047447</v>
      </c>
      <c r="D157">
        <v>50.535359471299792</v>
      </c>
      <c r="G157">
        <v>16.25811633687308</v>
      </c>
    </row>
    <row r="158" spans="1:12">
      <c r="A158" t="s">
        <v>126</v>
      </c>
      <c r="B158">
        <f>AVERAGE(B150:B157)</f>
        <v>12.600481195858322</v>
      </c>
      <c r="D158">
        <v>13.814278084210533</v>
      </c>
      <c r="G158">
        <v>15.619280033190979</v>
      </c>
    </row>
    <row r="159" spans="1:12">
      <c r="A159" t="s">
        <v>127</v>
      </c>
      <c r="B159">
        <f>STDEV(B150:B157)/SQRT(8)</f>
        <v>4.8843002431252636</v>
      </c>
      <c r="D159">
        <v>80.009181924949559</v>
      </c>
      <c r="G159">
        <v>11.520471231705516</v>
      </c>
    </row>
    <row r="160" spans="1:12">
      <c r="D160">
        <v>24.726556618512394</v>
      </c>
      <c r="F160" t="s">
        <v>126</v>
      </c>
      <c r="G160">
        <f>AVERAGE(G150:G159)</f>
        <v>13.304816481134591</v>
      </c>
    </row>
    <row r="161" spans="1:7">
      <c r="C161" t="s">
        <v>126</v>
      </c>
      <c r="D161">
        <f>AVERAGE(D150:D160)</f>
        <v>23.863090084403876</v>
      </c>
      <c r="F161" t="s">
        <v>127</v>
      </c>
      <c r="G161">
        <f>STDEV(G150:G159)/SQRT(9)</f>
        <v>3.1386286602491182</v>
      </c>
    </row>
    <row r="162" spans="1:7">
      <c r="C162" t="s">
        <v>127</v>
      </c>
      <c r="D162">
        <f>STDEV(D150:D160)/SQRT(10)</f>
        <v>7.5099581157126361</v>
      </c>
    </row>
    <row r="164" spans="1:7">
      <c r="A164" t="s">
        <v>79</v>
      </c>
    </row>
    <row r="165" spans="1:7">
      <c r="B165" t="s">
        <v>75</v>
      </c>
      <c r="D165" t="s">
        <v>76</v>
      </c>
      <c r="G165" t="s">
        <v>77</v>
      </c>
    </row>
    <row r="166" spans="1:7">
      <c r="B166">
        <v>5.84407266735787</v>
      </c>
      <c r="D166">
        <v>31.098005248056722</v>
      </c>
      <c r="G166">
        <v>19.527754224958521</v>
      </c>
    </row>
    <row r="167" spans="1:7">
      <c r="B167">
        <v>25.232354710591316</v>
      </c>
      <c r="D167">
        <v>17.542567558248322</v>
      </c>
      <c r="G167">
        <v>20.787936241544301</v>
      </c>
    </row>
    <row r="168" spans="1:7">
      <c r="B168">
        <v>16.020125482625239</v>
      </c>
      <c r="D168">
        <v>13.422009611834422</v>
      </c>
      <c r="G168">
        <v>14.278123979579954</v>
      </c>
    </row>
    <row r="169" spans="1:7">
      <c r="B169">
        <v>13.874844673246983</v>
      </c>
      <c r="D169">
        <v>17.549922764203728</v>
      </c>
      <c r="G169">
        <v>13.411121949271426</v>
      </c>
    </row>
    <row r="170" spans="1:7">
      <c r="B170">
        <v>18.268081922051646</v>
      </c>
      <c r="D170">
        <v>11.070884468970274</v>
      </c>
      <c r="G170">
        <v>8.1295008646420754</v>
      </c>
    </row>
    <row r="171" spans="1:7">
      <c r="B171">
        <v>15.263882832255264</v>
      </c>
      <c r="D171">
        <v>23.178849003367489</v>
      </c>
      <c r="G171">
        <v>13.61531494678902</v>
      </c>
    </row>
    <row r="172" spans="1:7">
      <c r="B172">
        <v>12.721588140817113</v>
      </c>
      <c r="D172">
        <v>9.0967571785946912</v>
      </c>
      <c r="G172">
        <v>3.4470314165685125</v>
      </c>
    </row>
    <row r="173" spans="1:7">
      <c r="B173">
        <v>1.1902130744624808</v>
      </c>
      <c r="D173">
        <v>1</v>
      </c>
      <c r="G173">
        <v>1</v>
      </c>
    </row>
    <row r="174" spans="1:7">
      <c r="B174">
        <v>9.5915680035209157</v>
      </c>
      <c r="D174">
        <v>12.481654381586704</v>
      </c>
      <c r="G174">
        <v>10.963510202119441</v>
      </c>
    </row>
    <row r="175" spans="1:7">
      <c r="B175">
        <v>8.527823937656235</v>
      </c>
      <c r="D175">
        <v>20.451396630902192</v>
      </c>
      <c r="G175">
        <v>38.14897152300977</v>
      </c>
    </row>
    <row r="176" spans="1:7">
      <c r="B176">
        <v>1</v>
      </c>
      <c r="D176">
        <v>4.0853476685652259</v>
      </c>
      <c r="G176">
        <v>4.8463351983629286</v>
      </c>
    </row>
    <row r="177" spans="1:11">
      <c r="A177" t="s">
        <v>126</v>
      </c>
      <c r="B177">
        <f>AVERAGE(B166:B176)</f>
        <v>11.594050494962278</v>
      </c>
      <c r="C177" t="s">
        <v>126</v>
      </c>
      <c r="D177">
        <f>AVERAGE(D166:D176)</f>
        <v>14.634308592211797</v>
      </c>
      <c r="F177" t="s">
        <v>126</v>
      </c>
      <c r="G177">
        <f>AVERAGE(G166:G176)</f>
        <v>13.468690958804178</v>
      </c>
    </row>
    <row r="178" spans="1:11">
      <c r="A178" t="s">
        <v>127</v>
      </c>
      <c r="B178">
        <f>STDEV(B166:B176)/SQRT(11)</f>
        <v>2.2095348650457431</v>
      </c>
      <c r="C178" t="s">
        <v>127</v>
      </c>
      <c r="D178">
        <f>STDEV(D166:D176)/SQRT(11)</f>
        <v>2.5963274260211562</v>
      </c>
      <c r="F178" t="s">
        <v>127</v>
      </c>
      <c r="G178">
        <f>STDEV(G166:G176)/SQRT(11)</f>
        <v>3.1117222022706286</v>
      </c>
    </row>
    <row r="180" spans="1:11">
      <c r="A180" s="2" t="s">
        <v>81</v>
      </c>
    </row>
    <row r="182" spans="1:11">
      <c r="A182" t="s">
        <v>78</v>
      </c>
    </row>
    <row r="183" spans="1:11">
      <c r="H183" t="s">
        <v>128</v>
      </c>
    </row>
    <row r="184" spans="1:11">
      <c r="B184" t="s">
        <v>75</v>
      </c>
      <c r="D184" t="s">
        <v>76</v>
      </c>
      <c r="F184" t="s">
        <v>77</v>
      </c>
      <c r="I184" t="s">
        <v>75</v>
      </c>
      <c r="J184" t="s">
        <v>76</v>
      </c>
      <c r="K184" s="19" t="s">
        <v>77</v>
      </c>
    </row>
    <row r="185" spans="1:11">
      <c r="B185">
        <v>37.3284329078718</v>
      </c>
      <c r="D185">
        <v>49.702360749279926</v>
      </c>
      <c r="F185">
        <v>21.654728598915426</v>
      </c>
      <c r="H185" t="s">
        <v>78</v>
      </c>
      <c r="I185">
        <v>33.917915279088625</v>
      </c>
      <c r="J185">
        <v>45.298723653433058</v>
      </c>
      <c r="K185" s="19">
        <v>35.694611494822311</v>
      </c>
    </row>
    <row r="186" spans="1:11">
      <c r="B186">
        <v>100.9874342767624</v>
      </c>
      <c r="D186">
        <v>196.00236218613938</v>
      </c>
      <c r="F186">
        <v>188.95432232763866</v>
      </c>
      <c r="H186" t="s">
        <v>79</v>
      </c>
      <c r="I186">
        <v>33.527534713651491</v>
      </c>
      <c r="J186">
        <v>26.276831927406967</v>
      </c>
      <c r="K186" s="19">
        <v>18.540029647984795</v>
      </c>
    </row>
    <row r="187" spans="1:11">
      <c r="B187">
        <v>59.157187682872909</v>
      </c>
      <c r="D187">
        <v>66.720861078631856</v>
      </c>
      <c r="F187">
        <v>55.744890665250935</v>
      </c>
    </row>
    <row r="188" spans="1:11">
      <c r="B188">
        <v>14.850484230277011</v>
      </c>
      <c r="D188">
        <v>8.7318461683422441</v>
      </c>
      <c r="F188">
        <v>5.5187544610073846</v>
      </c>
      <c r="H188" t="s">
        <v>127</v>
      </c>
    </row>
    <row r="189" spans="1:11">
      <c r="B189">
        <v>4.829109139264987</v>
      </c>
      <c r="D189">
        <v>5.6561403759228126</v>
      </c>
      <c r="F189">
        <v>6.1145188793177452</v>
      </c>
      <c r="I189" t="s">
        <v>75</v>
      </c>
      <c r="J189" t="s">
        <v>76</v>
      </c>
      <c r="K189" s="19" t="s">
        <v>77</v>
      </c>
    </row>
    <row r="190" spans="1:11">
      <c r="B190">
        <v>57.616834273068214</v>
      </c>
      <c r="D190">
        <v>40.493536800195642</v>
      </c>
      <c r="F190">
        <v>22.769012782268067</v>
      </c>
      <c r="H190" t="s">
        <v>78</v>
      </c>
      <c r="I190">
        <v>7.9933946546590899</v>
      </c>
      <c r="J190">
        <v>15.505493982922644</v>
      </c>
      <c r="K190" s="19">
        <v>15.23741429994115</v>
      </c>
    </row>
    <row r="191" spans="1:11">
      <c r="B191">
        <v>10.810075716637572</v>
      </c>
      <c r="D191">
        <v>12.41802542370653</v>
      </c>
      <c r="F191">
        <v>5.5966566223501584</v>
      </c>
      <c r="H191" t="s">
        <v>79</v>
      </c>
      <c r="I191">
        <v>12.534643058996487</v>
      </c>
      <c r="J191">
        <v>8.8366655991273486</v>
      </c>
      <c r="K191" s="19">
        <v>5.518669058678511</v>
      </c>
    </row>
    <row r="192" spans="1:11">
      <c r="B192">
        <v>33.221069135148966</v>
      </c>
      <c r="D192">
        <v>52.512934751277037</v>
      </c>
      <c r="F192">
        <v>22.716649258116757</v>
      </c>
    </row>
    <row r="193" spans="1:6">
      <c r="B193">
        <v>16.895128862679528</v>
      </c>
      <c r="D193">
        <v>15.671566839887909</v>
      </c>
      <c r="F193">
        <v>18.496534432990753</v>
      </c>
    </row>
    <row r="194" spans="1:6">
      <c r="B194">
        <v>26.427638967553502</v>
      </c>
      <c r="D194">
        <v>35.206490897097787</v>
      </c>
      <c r="F194">
        <v>30.346098637094585</v>
      </c>
    </row>
    <row r="195" spans="1:6">
      <c r="B195">
        <v>36.086937511604596</v>
      </c>
      <c r="D195">
        <v>44.421112196522984</v>
      </c>
      <c r="F195">
        <v>39.956844912524339</v>
      </c>
    </row>
    <row r="196" spans="1:6">
      <c r="B196">
        <v>8.8046506453219084</v>
      </c>
      <c r="D196">
        <v>16.047446374192536</v>
      </c>
      <c r="F196">
        <v>10.466326360392854</v>
      </c>
    </row>
    <row r="197" spans="1:6">
      <c r="A197" t="s">
        <v>126</v>
      </c>
      <c r="B197">
        <f>AVERAGE(B185:B196)</f>
        <v>33.917915279088625</v>
      </c>
      <c r="C197" t="s">
        <v>126</v>
      </c>
      <c r="D197">
        <f>AVERAGE(D185:D196)</f>
        <v>45.298723653433058</v>
      </c>
      <c r="E197" t="s">
        <v>126</v>
      </c>
      <c r="F197">
        <f>AVERAGE(F185:F196)</f>
        <v>35.694611494822311</v>
      </c>
    </row>
    <row r="198" spans="1:6">
      <c r="A198" t="s">
        <v>127</v>
      </c>
      <c r="B198">
        <f>STDEV(B185:B196)/SQRT(12)</f>
        <v>7.9933946546590899</v>
      </c>
      <c r="C198" t="s">
        <v>127</v>
      </c>
      <c r="D198">
        <f>STDEV(D185:D196)/SQRT(11)</f>
        <v>15.505493982922644</v>
      </c>
      <c r="E198" t="s">
        <v>127</v>
      </c>
      <c r="F198">
        <f>STDEV(F185:F196)/SQRT(11)</f>
        <v>15.23741429994115</v>
      </c>
    </row>
    <row r="200" spans="1:6">
      <c r="A200" t="s">
        <v>79</v>
      </c>
    </row>
    <row r="202" spans="1:6">
      <c r="B202" t="s">
        <v>75</v>
      </c>
      <c r="D202" t="s">
        <v>76</v>
      </c>
      <c r="F202" t="s">
        <v>77</v>
      </c>
    </row>
    <row r="203" spans="1:6">
      <c r="B203">
        <v>18.254207302624891</v>
      </c>
      <c r="D203">
        <v>21.832854168618539</v>
      </c>
      <c r="F203">
        <v>12.125383829389582</v>
      </c>
    </row>
    <row r="204" spans="1:6">
      <c r="B204">
        <v>131.98693220801098</v>
      </c>
      <c r="D204">
        <v>89.328827187241615</v>
      </c>
      <c r="F204">
        <v>57.209981548856433</v>
      </c>
    </row>
    <row r="205" spans="1:6">
      <c r="B205">
        <v>8.6567988839074115</v>
      </c>
      <c r="D205">
        <v>8.2605628755455864</v>
      </c>
      <c r="F205">
        <v>6.7289034022634358</v>
      </c>
    </row>
    <row r="206" spans="1:6">
      <c r="B206">
        <v>17.47226251884576</v>
      </c>
      <c r="D206">
        <v>27.042696474501529</v>
      </c>
      <c r="F206">
        <v>12.023417218007372</v>
      </c>
    </row>
    <row r="207" spans="1:6">
      <c r="B207">
        <v>33.252772201004703</v>
      </c>
      <c r="D207">
        <v>44.379324056116452</v>
      </c>
      <c r="F207">
        <v>32.391146389691166</v>
      </c>
    </row>
    <row r="208" spans="1:6">
      <c r="B208">
        <v>19.187425274398599</v>
      </c>
      <c r="D208">
        <v>6.1136128647383972</v>
      </c>
      <c r="F208">
        <v>10.787014005732098</v>
      </c>
    </row>
    <row r="209" spans="1:6">
      <c r="B209">
        <v>23.235224903789462</v>
      </c>
      <c r="D209">
        <v>18.983259642297543</v>
      </c>
      <c r="F209">
        <v>18.383804171731292</v>
      </c>
    </row>
    <row r="210" spans="1:6">
      <c r="B210">
        <v>20.03528395976366</v>
      </c>
      <c r="D210">
        <v>9.2249296677806232</v>
      </c>
      <c r="F210">
        <v>5.0736859097222684</v>
      </c>
    </row>
    <row r="211" spans="1:6">
      <c r="B211">
        <v>29.66690517051795</v>
      </c>
      <c r="D211">
        <v>11.325420409822382</v>
      </c>
      <c r="F211">
        <v>12.136930356469508</v>
      </c>
    </row>
    <row r="212" spans="1:6">
      <c r="A212" t="s">
        <v>126</v>
      </c>
      <c r="B212">
        <f>AVERAGE(B203:B211)</f>
        <v>33.527534713651491</v>
      </c>
      <c r="C212" t="s">
        <v>126</v>
      </c>
      <c r="D212">
        <f>AVERAGE(D203:D211)</f>
        <v>26.276831927406967</v>
      </c>
      <c r="E212" t="s">
        <v>126</v>
      </c>
      <c r="F212">
        <f>AVERAGE(F203:F211)</f>
        <v>18.540029647984795</v>
      </c>
    </row>
    <row r="213" spans="1:6">
      <c r="A213" t="s">
        <v>127</v>
      </c>
      <c r="B213">
        <f>STDEV(B203:B211)/SQRT(9)</f>
        <v>12.534643058996487</v>
      </c>
      <c r="C213" t="s">
        <v>127</v>
      </c>
      <c r="D213">
        <f>STDEV(D203:D211)/SQRT(9)</f>
        <v>8.8366655991273486</v>
      </c>
      <c r="E213" t="s">
        <v>127</v>
      </c>
      <c r="F213">
        <f>STDEV(F203:F211)/SQRT(9)</f>
        <v>5.518669058678511</v>
      </c>
    </row>
  </sheetData>
  <conditionalFormatting sqref="I2:I4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4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{00195E72-B583-6840-9592-1604B6564F22}</x14:id>
        </ext>
      </extLst>
    </cfRule>
  </conditionalFormatting>
  <conditionalFormatting sqref="S1:S104857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{AF1D7746-D3D2-214C-A3D2-DA9BC6AEA410}</x14:id>
        </ext>
      </extLst>
    </cfRule>
  </conditionalFormatting>
  <conditionalFormatting sqref="Z1:Z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{EF38F467-A322-5247-8A54-0A62F7D77CC5}</x14:id>
        </ext>
      </extLst>
    </cfRule>
  </conditionalFormatting>
  <pageMargins left="0.7" right="0.7" top="0.75" bottom="0.75" header="0.3" footer="0.3"/>
  <pageSetup orientation="portrait" horizontalDpi="4294967292" verticalDpi="429496729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195E72-B583-6840-9592-1604B6564F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K2:K45</xm:sqref>
        </x14:conditionalFormatting>
        <x14:conditionalFormatting xmlns:xm="http://schemas.microsoft.com/office/excel/2006/main">
          <x14:cfRule type="dataBar" id="{AF1D7746-D3D2-214C-A3D2-DA9BC6AEA4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S1:S1048576</xm:sqref>
        </x14:conditionalFormatting>
        <x14:conditionalFormatting xmlns:xm="http://schemas.microsoft.com/office/excel/2006/main">
          <x14:cfRule type="dataBar" id="{EF38F467-A322-5247-8A54-0A62F7D77C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Z1:Z1048576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tabSelected="1" workbookViewId="0">
      <selection sqref="A1:XFD1048576"/>
    </sheetView>
  </sheetViews>
  <sheetFormatPr baseColWidth="10" defaultRowHeight="14" x14ac:dyDescent="0"/>
  <cols>
    <col min="5" max="5" width="15.6640625" customWidth="1"/>
    <col min="6" max="6" width="20.83203125" customWidth="1"/>
    <col min="7" max="7" width="0" hidden="1" customWidth="1"/>
    <col min="8" max="8" width="16.5" customWidth="1"/>
    <col min="9" max="9" width="22.6640625" customWidth="1"/>
    <col min="10" max="12" width="0" hidden="1" customWidth="1"/>
    <col min="13" max="13" width="11.1640625" bestFit="1" customWidth="1"/>
    <col min="14" max="14" width="18.5" hidden="1" customWidth="1"/>
    <col min="15" max="15" width="17" customWidth="1"/>
    <col min="16" max="16" width="20.83203125" customWidth="1"/>
    <col min="17" max="18" width="0" hidden="1" customWidth="1"/>
    <col min="19" max="19" width="20.5" hidden="1" customWidth="1"/>
    <col min="20" max="20" width="12.1640625" bestFit="1" customWidth="1"/>
    <col min="21" max="21" width="0" hidden="1" customWidth="1"/>
    <col min="23" max="23" width="17.33203125" customWidth="1"/>
    <col min="28" max="28" width="18.6640625" customWidth="1"/>
    <col min="37" max="37" width="28.5" customWidth="1"/>
  </cols>
  <sheetData>
    <row r="1" spans="1:37">
      <c r="A1" s="28" t="s">
        <v>142</v>
      </c>
      <c r="B1" s="4" t="s">
        <v>135</v>
      </c>
      <c r="C1" s="4" t="s">
        <v>138</v>
      </c>
      <c r="D1" s="4" t="s">
        <v>4</v>
      </c>
      <c r="E1" s="4" t="s">
        <v>5</v>
      </c>
      <c r="F1" s="4" t="s">
        <v>6</v>
      </c>
      <c r="G1" s="4" t="s">
        <v>119</v>
      </c>
      <c r="H1" s="20" t="s">
        <v>134</v>
      </c>
      <c r="I1" s="20" t="s">
        <v>145</v>
      </c>
      <c r="J1" s="5" t="s">
        <v>142</v>
      </c>
      <c r="K1" s="5" t="s">
        <v>54</v>
      </c>
      <c r="L1" s="5" t="s">
        <v>55</v>
      </c>
      <c r="M1" s="5" t="s">
        <v>56</v>
      </c>
      <c r="N1" s="5" t="s">
        <v>122</v>
      </c>
      <c r="O1" s="21" t="s">
        <v>120</v>
      </c>
      <c r="P1" s="21" t="s">
        <v>146</v>
      </c>
      <c r="Q1" s="22"/>
      <c r="R1" s="6" t="s">
        <v>64</v>
      </c>
      <c r="S1" s="6" t="s">
        <v>55</v>
      </c>
      <c r="T1" s="6" t="s">
        <v>65</v>
      </c>
      <c r="U1" s="6" t="s">
        <v>124</v>
      </c>
      <c r="V1" s="22" t="s">
        <v>120</v>
      </c>
      <c r="W1" s="22" t="s">
        <v>147</v>
      </c>
      <c r="X1" s="22"/>
      <c r="Y1" s="27" t="s">
        <v>142</v>
      </c>
      <c r="Z1" s="27" t="s">
        <v>143</v>
      </c>
      <c r="AA1" s="27" t="s">
        <v>55</v>
      </c>
      <c r="AB1" s="27" t="s">
        <v>118</v>
      </c>
      <c r="AC1" s="27"/>
      <c r="AD1" s="27" t="s">
        <v>144</v>
      </c>
    </row>
    <row r="2" spans="1:37">
      <c r="A2" s="4" t="s">
        <v>31</v>
      </c>
      <c r="B2" s="4" t="s">
        <v>137</v>
      </c>
      <c r="C2" s="4" t="s">
        <v>139</v>
      </c>
      <c r="D2">
        <v>32.852600000000002</v>
      </c>
      <c r="E2">
        <v>0.91532400000000003</v>
      </c>
      <c r="F2">
        <f>1/(1+E2)^D2</f>
        <v>5.3408236341051845E-10</v>
      </c>
      <c r="G2">
        <f>F2/AB2</f>
        <v>4.2806131488601046E-2</v>
      </c>
      <c r="H2">
        <f>G2/MIN(G$2:G$42)</f>
        <v>16.214791645371179</v>
      </c>
      <c r="I2">
        <f>F2/AK2</f>
        <v>6.6356915881975514E-3</v>
      </c>
      <c r="K2">
        <v>31.018599999999999</v>
      </c>
      <c r="L2">
        <v>0.85407699999999998</v>
      </c>
      <c r="M2">
        <f>1/(1+L2)^K2</f>
        <v>4.8200557652405198E-9</v>
      </c>
      <c r="N2">
        <f>M2/AB2</f>
        <v>0.38632232592687726</v>
      </c>
      <c r="O2">
        <f>N2/MIN(N$2:N$42)</f>
        <v>251.9877245974408</v>
      </c>
      <c r="P2">
        <f>M2/AK2</f>
        <v>5.9886649863899466E-2</v>
      </c>
      <c r="R2">
        <v>32.452100000000002</v>
      </c>
      <c r="S2">
        <v>0.93675900000000001</v>
      </c>
      <c r="T2">
        <f>1/(1+S2)^R2</f>
        <v>4.8283025947006043E-10</v>
      </c>
      <c r="U2">
        <f>T2/AB2</f>
        <v>3.8698330050761079E-2</v>
      </c>
      <c r="V2">
        <f>U2/MIN(U$2:U$42)</f>
        <v>14.541404220836222</v>
      </c>
      <c r="W2">
        <f>T2/AK2</f>
        <v>5.9989112368986006E-3</v>
      </c>
      <c r="Y2" s="4" t="s">
        <v>31</v>
      </c>
      <c r="Z2">
        <v>28.8414</v>
      </c>
      <c r="AA2">
        <v>0.87951999999999997</v>
      </c>
      <c r="AB2">
        <f>1/(1+AA2)^Z2</f>
        <v>1.2476772481828698E-8</v>
      </c>
      <c r="AD2" t="s">
        <v>31</v>
      </c>
      <c r="AE2">
        <v>0</v>
      </c>
      <c r="AF2">
        <v>0</v>
      </c>
      <c r="AG2">
        <v>29.77</v>
      </c>
      <c r="AH2">
        <v>28.91</v>
      </c>
      <c r="AI2">
        <v>29.34</v>
      </c>
      <c r="AJ2">
        <v>0.745</v>
      </c>
      <c r="AK2">
        <v>8.0486315000000001E-8</v>
      </c>
    </row>
    <row r="3" spans="1:37">
      <c r="A3" s="4" t="s">
        <v>36</v>
      </c>
      <c r="B3" s="4" t="s">
        <v>137</v>
      </c>
      <c r="C3" s="4" t="s">
        <v>139</v>
      </c>
      <c r="D3">
        <v>33.920699999999997</v>
      </c>
      <c r="E3">
        <v>0.91532400000000003</v>
      </c>
      <c r="F3">
        <f>1/(1+E3)^D3</f>
        <v>2.6677509850185579E-10</v>
      </c>
      <c r="G3">
        <f>F3/AB3</f>
        <v>2.1223122423284651E-2</v>
      </c>
      <c r="H3">
        <f>G3/MIN(G$2:G$42)</f>
        <v>8.0392340113566334</v>
      </c>
      <c r="I3">
        <f>F3/AK3</f>
        <v>5.9495530032809669E-4</v>
      </c>
      <c r="K3">
        <v>28.140499999999999</v>
      </c>
      <c r="L3">
        <v>0.85407699999999998</v>
      </c>
      <c r="M3">
        <f>1/(1+L3)^K3</f>
        <v>2.8493814162640494E-8</v>
      </c>
      <c r="N3">
        <f>M3/AB3</f>
        <v>2.2668071708193356</v>
      </c>
      <c r="O3">
        <f>N3/MIN(N$2:N$42)</f>
        <v>1478.5777128087709</v>
      </c>
      <c r="P3">
        <f>M3/AK3</f>
        <v>6.3546207490234777E-2</v>
      </c>
      <c r="R3">
        <v>32.082299999999996</v>
      </c>
      <c r="S3">
        <v>0.93675900000000001</v>
      </c>
      <c r="T3">
        <f>1/(1+S3)^R3</f>
        <v>6.1653115912246812E-10</v>
      </c>
      <c r="U3">
        <f>T3/AB3</f>
        <v>4.9047742241709671E-2</v>
      </c>
      <c r="V3">
        <f>U3/MIN(U$2:U$42)</f>
        <v>18.430331363667129</v>
      </c>
      <c r="W3">
        <f>T3/AK3</f>
        <v>1.3749727129602613E-3</v>
      </c>
      <c r="Y3" s="4" t="s">
        <v>36</v>
      </c>
      <c r="Z3">
        <v>28.829599999999999</v>
      </c>
      <c r="AA3">
        <v>0.87951999999999997</v>
      </c>
      <c r="AB3">
        <f>1/(1+AA3)^Z3</f>
        <v>1.2570021186381473E-8</v>
      </c>
      <c r="AD3" t="s">
        <v>36</v>
      </c>
      <c r="AE3">
        <v>0</v>
      </c>
      <c r="AF3">
        <v>0</v>
      </c>
      <c r="AG3">
        <v>26.07</v>
      </c>
      <c r="AH3">
        <v>26.44</v>
      </c>
      <c r="AI3">
        <v>26.254999999999999</v>
      </c>
      <c r="AJ3">
        <v>0.745</v>
      </c>
      <c r="AK3">
        <v>4.4839519600000001E-7</v>
      </c>
    </row>
    <row r="4" spans="1:37">
      <c r="A4" s="4" t="s">
        <v>37</v>
      </c>
      <c r="B4" s="4" t="s">
        <v>137</v>
      </c>
      <c r="C4" s="4" t="s">
        <v>139</v>
      </c>
      <c r="D4">
        <v>31.499099999999999</v>
      </c>
      <c r="E4">
        <v>0.91532400000000003</v>
      </c>
      <c r="F4">
        <f>1/(1+E4)^D4</f>
        <v>1.2871321049845661E-9</v>
      </c>
      <c r="G4">
        <f>F4/AB4</f>
        <v>6.3244805498561832E-2</v>
      </c>
      <c r="H4">
        <f>G4/MIN(G$2:G$42)</f>
        <v>23.956879730752799</v>
      </c>
      <c r="I4">
        <f>F4/AK4</f>
        <v>1.1136123668232653E-2</v>
      </c>
      <c r="K4">
        <v>26.5121</v>
      </c>
      <c r="L4">
        <v>0.85407699999999998</v>
      </c>
      <c r="M4">
        <f>1/(1+L4)^K4</f>
        <v>7.7869940422916697E-8</v>
      </c>
      <c r="N4">
        <f>M4/AB4</f>
        <v>3.8262344767563836</v>
      </c>
      <c r="O4">
        <f>N4/MIN(N$2:N$42)</f>
        <v>2495.7504520632251</v>
      </c>
      <c r="P4">
        <f>M4/AK4</f>
        <v>0.67372205481418501</v>
      </c>
      <c r="R4">
        <v>31.590399999999999</v>
      </c>
      <c r="S4">
        <v>0.93675900000000001</v>
      </c>
      <c r="T4">
        <f>1/(1+S4)^R4</f>
        <v>8.5342922264360509E-10</v>
      </c>
      <c r="U4">
        <f>T4/AB4</f>
        <v>4.1934285520390177E-2</v>
      </c>
      <c r="V4">
        <f>U4/MIN(U$2:U$42)</f>
        <v>15.757356859174351</v>
      </c>
      <c r="W4">
        <f>T4/AK4</f>
        <v>7.3837746169471905E-3</v>
      </c>
      <c r="Y4" s="4" t="s">
        <v>37</v>
      </c>
      <c r="Z4">
        <v>28.065999999999999</v>
      </c>
      <c r="AA4">
        <v>0.87951999999999997</v>
      </c>
      <c r="AB4">
        <f>1/(1+AA4)^Z4</f>
        <v>2.035158610795056E-8</v>
      </c>
      <c r="AD4" t="s">
        <v>37</v>
      </c>
      <c r="AE4">
        <v>0</v>
      </c>
      <c r="AF4">
        <v>0</v>
      </c>
      <c r="AG4">
        <v>29.05</v>
      </c>
      <c r="AH4">
        <v>28.33</v>
      </c>
      <c r="AI4">
        <v>28.69</v>
      </c>
      <c r="AJ4">
        <v>0.745</v>
      </c>
      <c r="AK4">
        <v>1.1558170000000001E-7</v>
      </c>
    </row>
    <row r="5" spans="1:37">
      <c r="A5" s="4" t="s">
        <v>59</v>
      </c>
      <c r="B5" s="4" t="s">
        <v>137</v>
      </c>
      <c r="C5" s="4" t="s">
        <v>139</v>
      </c>
      <c r="D5">
        <v>31.57</v>
      </c>
      <c r="E5">
        <v>0.91532400000000003</v>
      </c>
      <c r="F5">
        <f>1/(1+E5)^D5</f>
        <v>1.2291705532738863E-9</v>
      </c>
      <c r="G5">
        <f>F5/AB5</f>
        <v>4.9030776698840942E-2</v>
      </c>
      <c r="H5">
        <f>G5/MIN(G$2:G$42)</f>
        <v>18.572662390530077</v>
      </c>
      <c r="I5">
        <f>F5/AK5</f>
        <v>2.8018644864283807E-2</v>
      </c>
      <c r="K5">
        <v>28.480499999999999</v>
      </c>
      <c r="L5">
        <v>0.85407699999999998</v>
      </c>
      <c r="M5">
        <f>1/(1+L5)^K5</f>
        <v>2.3098679177646752E-8</v>
      </c>
      <c r="N5">
        <f>M5/AB5</f>
        <v>0.92139058959786879</v>
      </c>
      <c r="O5">
        <f>N5/MIN(N$2:N$42)</f>
        <v>600.99844755596143</v>
      </c>
      <c r="P5">
        <f>M5/AK5</f>
        <v>0.52652879373713923</v>
      </c>
      <c r="R5">
        <v>31.110299999999999</v>
      </c>
      <c r="S5">
        <v>0.93675900000000001</v>
      </c>
      <c r="T5">
        <f>1/(1+S5)^R5</f>
        <v>1.1721751143659543E-9</v>
      </c>
      <c r="U5">
        <f>T5/AB5</f>
        <v>4.675726743643302E-2</v>
      </c>
      <c r="V5">
        <f>U5/MIN(U$2:U$42)</f>
        <v>17.569655464798107</v>
      </c>
      <c r="W5">
        <f>T5/AK5</f>
        <v>2.6719447647598208E-2</v>
      </c>
      <c r="Y5" s="4" t="s">
        <v>59</v>
      </c>
      <c r="Z5">
        <v>27.735600000000002</v>
      </c>
      <c r="AA5">
        <v>0.87951999999999997</v>
      </c>
      <c r="AB5">
        <f>1/(1+AA5)^Z5</f>
        <v>2.5069367365394872E-8</v>
      </c>
      <c r="AD5" t="s">
        <v>59</v>
      </c>
      <c r="AE5">
        <v>0</v>
      </c>
      <c r="AF5">
        <v>0</v>
      </c>
      <c r="AG5">
        <v>30.57</v>
      </c>
      <c r="AH5">
        <v>30.29</v>
      </c>
      <c r="AI5">
        <v>30.43</v>
      </c>
      <c r="AJ5">
        <v>0.745</v>
      </c>
      <c r="AK5">
        <v>4.3869735999999997E-8</v>
      </c>
    </row>
    <row r="6" spans="1:37">
      <c r="A6" s="4" t="s">
        <v>38</v>
      </c>
      <c r="B6" s="4" t="s">
        <v>137</v>
      </c>
      <c r="C6" s="4" t="s">
        <v>139</v>
      </c>
      <c r="D6">
        <v>33.0867</v>
      </c>
      <c r="E6">
        <v>0.91532400000000003</v>
      </c>
      <c r="F6">
        <f>1/(1+E6)^D6</f>
        <v>4.5870695597786163E-10</v>
      </c>
      <c r="G6">
        <f>F6/AB6</f>
        <v>1.2182636512498244E-2</v>
      </c>
      <c r="H6">
        <f>G6/MIN(G$2:G$42)</f>
        <v>4.6147340549578395</v>
      </c>
      <c r="I6">
        <f>F6/AK6</f>
        <v>4.046775284025252E-3</v>
      </c>
      <c r="K6">
        <v>26.919599999999999</v>
      </c>
      <c r="L6">
        <v>0.85407699999999998</v>
      </c>
      <c r="M6">
        <f>1/(1+L6)^K6</f>
        <v>6.0549111906226257E-8</v>
      </c>
      <c r="N6">
        <f>M6/AB6</f>
        <v>1.6081025410561571</v>
      </c>
      <c r="O6">
        <f>N6/MIN(N$2:N$42)</f>
        <v>1048.9222937553025</v>
      </c>
      <c r="P6">
        <f>M6/AK6</f>
        <v>0.53417251763590268</v>
      </c>
      <c r="R6">
        <v>30.3794</v>
      </c>
      <c r="S6">
        <v>0.93675900000000001</v>
      </c>
      <c r="T6">
        <f>1/(1+S6)^R6</f>
        <v>1.9002731866861209E-9</v>
      </c>
      <c r="U6">
        <f>T6/AB6</f>
        <v>5.0468686393674446E-2</v>
      </c>
      <c r="V6">
        <f>U6/MIN(U$2:U$42)</f>
        <v>18.964269734182082</v>
      </c>
      <c r="W6">
        <f>T6/AK6</f>
        <v>1.6764469046221388E-2</v>
      </c>
      <c r="Y6" s="4" t="s">
        <v>38</v>
      </c>
      <c r="Z6">
        <v>27.091000000000001</v>
      </c>
      <c r="AA6">
        <v>0.87951999999999997</v>
      </c>
      <c r="AB6">
        <f>1/(1+AA6)^Z6</f>
        <v>3.7652519264386758E-8</v>
      </c>
      <c r="AD6" t="s">
        <v>38</v>
      </c>
      <c r="AE6">
        <v>0</v>
      </c>
      <c r="AF6">
        <v>0</v>
      </c>
      <c r="AG6">
        <v>28.97</v>
      </c>
      <c r="AH6">
        <v>28.48</v>
      </c>
      <c r="AI6">
        <v>28.725000000000001</v>
      </c>
      <c r="AJ6">
        <v>0.745</v>
      </c>
      <c r="AK6">
        <v>1.1335122999999999E-7</v>
      </c>
    </row>
    <row r="7" spans="1:37">
      <c r="A7" s="4" t="s">
        <v>32</v>
      </c>
      <c r="B7" s="4" t="s">
        <v>137</v>
      </c>
      <c r="C7" s="4" t="s">
        <v>139</v>
      </c>
      <c r="D7">
        <v>28.680499999999999</v>
      </c>
      <c r="E7">
        <v>0.91532400000000003</v>
      </c>
      <c r="F7">
        <f>1/(1+E7)^D7</f>
        <v>8.0380579094693478E-9</v>
      </c>
      <c r="G7">
        <f>F7/AB7</f>
        <v>0.19540501643158115</v>
      </c>
      <c r="H7">
        <f>G7/MIN(G$2:G$42)</f>
        <v>74.018639800285499</v>
      </c>
      <c r="I7">
        <f>F7/AK7</f>
        <v>7.7735812416744779E-2</v>
      </c>
      <c r="K7">
        <v>27.378900000000002</v>
      </c>
      <c r="L7">
        <v>0.85407699999999998</v>
      </c>
      <c r="M7">
        <f>1/(1+L7)^K7</f>
        <v>4.5599144462081232E-8</v>
      </c>
      <c r="N7">
        <f>M7/AB7</f>
        <v>1.1085142298343134</v>
      </c>
      <c r="O7">
        <f>N7/MIN(N$2:N$42)</f>
        <v>723.05419519736699</v>
      </c>
      <c r="P7">
        <f>M7/AK7</f>
        <v>0.44098793268116732</v>
      </c>
      <c r="R7">
        <v>28.8429</v>
      </c>
      <c r="S7">
        <v>0.93675900000000001</v>
      </c>
      <c r="T7">
        <f>1/(1+S7)^R7</f>
        <v>5.246959032975809E-9</v>
      </c>
      <c r="U7">
        <f>T7/AB7</f>
        <v>0.1275534622419954</v>
      </c>
      <c r="V7">
        <f>U7/MIN(U$2:U$42)</f>
        <v>47.929883583995824</v>
      </c>
      <c r="W7">
        <f>T7/AK7</f>
        <v>5.0743180472144551E-2</v>
      </c>
      <c r="Y7" s="4" t="s">
        <v>32</v>
      </c>
      <c r="Z7">
        <v>26.950800000000001</v>
      </c>
      <c r="AA7">
        <v>0.87951999999999997</v>
      </c>
      <c r="AB7">
        <f>1/(1+AA7)^Z7</f>
        <v>4.1135371323917793E-8</v>
      </c>
      <c r="AD7" t="s">
        <v>32</v>
      </c>
      <c r="AE7">
        <v>0</v>
      </c>
      <c r="AF7">
        <v>0</v>
      </c>
      <c r="AG7">
        <v>29.13</v>
      </c>
      <c r="AH7">
        <v>28.65</v>
      </c>
      <c r="AI7">
        <v>28.89</v>
      </c>
      <c r="AJ7">
        <v>0.745</v>
      </c>
      <c r="AK7">
        <v>1.0340225E-7</v>
      </c>
    </row>
    <row r="8" spans="1:37">
      <c r="A8" s="4" t="s">
        <v>33</v>
      </c>
      <c r="B8" s="4" t="s">
        <v>137</v>
      </c>
      <c r="C8" s="4" t="s">
        <v>139</v>
      </c>
      <c r="D8">
        <v>31.984400000000001</v>
      </c>
      <c r="E8">
        <v>0.91532400000000003</v>
      </c>
      <c r="F8">
        <f>1/(1+E8)^D8</f>
        <v>9.3896836118997277E-10</v>
      </c>
      <c r="G8">
        <f>F8/AB8</f>
        <v>1.2638075574552855E-2</v>
      </c>
      <c r="H8">
        <f>G8/MIN(G$2:G$42)</f>
        <v>4.7872525526956071</v>
      </c>
      <c r="I8">
        <f>F8/AK8</f>
        <v>3.7888040167339265E-3</v>
      </c>
      <c r="K8">
        <v>28.787199999999999</v>
      </c>
      <c r="L8">
        <v>0.85407699999999998</v>
      </c>
      <c r="M8">
        <f>1/(1+L8)^K8</f>
        <v>1.9114034295775662E-8</v>
      </c>
      <c r="N8">
        <f>M8/AB8</f>
        <v>0.25726597396579848</v>
      </c>
      <c r="O8">
        <f>N8/MIN(N$2:N$42)</f>
        <v>167.80771662742723</v>
      </c>
      <c r="P8">
        <f>M8/AK8</f>
        <v>7.712648573594795E-2</v>
      </c>
      <c r="R8">
        <v>30.812799999999999</v>
      </c>
      <c r="S8">
        <v>0.93675900000000001</v>
      </c>
      <c r="T8">
        <f>1/(1+S8)^R8</f>
        <v>1.4269129611297856E-9</v>
      </c>
      <c r="U8">
        <f>T8/AB8</f>
        <v>1.9205581983841404E-2</v>
      </c>
      <c r="V8">
        <f>U8/MIN(U$2:U$42)</f>
        <v>7.2167489025267377</v>
      </c>
      <c r="W8">
        <f>T8/AK8</f>
        <v>5.75769512809434E-3</v>
      </c>
      <c r="Y8" s="4" t="s">
        <v>33</v>
      </c>
      <c r="Z8">
        <v>26.0139</v>
      </c>
      <c r="AA8">
        <v>0.87951999999999997</v>
      </c>
      <c r="AB8">
        <f>1/(1+AA8)^Z8</f>
        <v>7.4296783212834538E-8</v>
      </c>
      <c r="AD8" t="s">
        <v>33</v>
      </c>
      <c r="AE8">
        <v>0</v>
      </c>
      <c r="AF8">
        <v>0</v>
      </c>
      <c r="AG8">
        <v>27.51</v>
      </c>
      <c r="AH8">
        <v>27.13</v>
      </c>
      <c r="AI8">
        <v>27.32</v>
      </c>
      <c r="AJ8">
        <v>0.745</v>
      </c>
      <c r="AK8">
        <v>2.4782711300000003E-7</v>
      </c>
    </row>
    <row r="9" spans="1:37">
      <c r="A9" s="4" t="s">
        <v>34</v>
      </c>
      <c r="B9" s="4" t="s">
        <v>137</v>
      </c>
      <c r="C9" s="4" t="s">
        <v>139</v>
      </c>
      <c r="D9">
        <v>30.965399999999999</v>
      </c>
      <c r="E9">
        <v>0.91532400000000003</v>
      </c>
      <c r="F9">
        <f>1/(1+E9)^D9</f>
        <v>1.820773031705914E-9</v>
      </c>
      <c r="G9">
        <f>F9/AB9</f>
        <v>1.371914462379348E-2</v>
      </c>
      <c r="H9">
        <f>G9/MIN(G$2:G$42)</f>
        <v>5.1967571908889507</v>
      </c>
      <c r="I9">
        <f>F9/AK9</f>
        <v>1.0668661474812033E-2</v>
      </c>
      <c r="K9">
        <v>28.3398</v>
      </c>
      <c r="L9">
        <v>0.85407699999999998</v>
      </c>
      <c r="M9">
        <f>1/(1+L9)^K9</f>
        <v>2.5194904912658741E-8</v>
      </c>
      <c r="N9">
        <f>M9/AB9</f>
        <v>0.18983834792172982</v>
      </c>
      <c r="O9">
        <f>N9/MIN(N$2:N$42)</f>
        <v>123.82647888485879</v>
      </c>
      <c r="P9">
        <f>M9/AK9</f>
        <v>0.14762735756877679</v>
      </c>
      <c r="R9">
        <v>30.9938</v>
      </c>
      <c r="S9">
        <v>0.93675900000000001</v>
      </c>
      <c r="T9">
        <f>1/(1+S9)^R9</f>
        <v>1.2660090269994127E-9</v>
      </c>
      <c r="U9">
        <f>T9/AB9</f>
        <v>9.5391136808304442E-3</v>
      </c>
      <c r="V9">
        <f>U9/MIN(U$2:U$42)</f>
        <v>3.5844468678496977</v>
      </c>
      <c r="W9">
        <f>T9/AK9</f>
        <v>7.4180699614483587E-3</v>
      </c>
      <c r="Y9" s="4" t="s">
        <v>34</v>
      </c>
      <c r="Z9">
        <v>25.0945</v>
      </c>
      <c r="AA9">
        <v>0.87951999999999997</v>
      </c>
      <c r="AB9">
        <f>1/(1+AA9)^Z9</f>
        <v>1.327176789541309E-7</v>
      </c>
      <c r="AD9" t="s">
        <v>34</v>
      </c>
      <c r="AE9">
        <v>0</v>
      </c>
      <c r="AF9">
        <v>0</v>
      </c>
      <c r="AG9">
        <v>28.11</v>
      </c>
      <c r="AH9">
        <v>27.87</v>
      </c>
      <c r="AI9">
        <v>27.99</v>
      </c>
      <c r="AJ9">
        <v>0.745</v>
      </c>
      <c r="AK9">
        <v>1.70665555E-7</v>
      </c>
    </row>
    <row r="10" spans="1:37">
      <c r="A10" s="4" t="s">
        <v>35</v>
      </c>
      <c r="B10" s="4" t="s">
        <v>137</v>
      </c>
      <c r="C10" s="4" t="s">
        <v>139</v>
      </c>
      <c r="D10">
        <v>31.117000000000001</v>
      </c>
      <c r="E10">
        <v>0.91532400000000003</v>
      </c>
      <c r="F10">
        <f>1/(1+E10)^D10</f>
        <v>1.6499389956407179E-9</v>
      </c>
      <c r="G10">
        <f>F10/AB10</f>
        <v>1.1862532646980284E-2</v>
      </c>
      <c r="H10">
        <f>G10/MIN(G$2:G$42)</f>
        <v>4.4934799891557526</v>
      </c>
      <c r="I10">
        <f>F10/AK10</f>
        <v>1.1204637193850358E-2</v>
      </c>
      <c r="K10">
        <v>28.298300000000001</v>
      </c>
      <c r="L10">
        <v>0.85407699999999998</v>
      </c>
      <c r="M10">
        <f>1/(1+L10)^K10</f>
        <v>2.5848778552672204E-8</v>
      </c>
      <c r="N10">
        <f>M10/AB10</f>
        <v>0.1858444344159306</v>
      </c>
      <c r="O10">
        <f>N10/MIN(N$2:N$42)</f>
        <v>121.22135588517011</v>
      </c>
      <c r="P10">
        <f>M10/AK10</f>
        <v>0.17553751160018033</v>
      </c>
      <c r="R10">
        <v>31.098199999999999</v>
      </c>
      <c r="S10">
        <v>0.93675900000000001</v>
      </c>
      <c r="T10">
        <f>1/(1+S10)^R10</f>
        <v>1.1815881082389225E-9</v>
      </c>
      <c r="U10">
        <f>T10/AB10</f>
        <v>8.4952398520800089E-3</v>
      </c>
      <c r="V10">
        <f>U10/MIN(U$2:U$42)</f>
        <v>3.1921976085276271</v>
      </c>
      <c r="W10">
        <f>T10/AK10</f>
        <v>8.0240942849186571E-3</v>
      </c>
      <c r="Y10" s="4" t="s">
        <v>35</v>
      </c>
      <c r="Z10">
        <v>25.020199999999999</v>
      </c>
      <c r="AA10">
        <v>0.87951999999999997</v>
      </c>
      <c r="AB10">
        <f>1/(1+AA10)^Z10</f>
        <v>1.3908825751984126E-7</v>
      </c>
      <c r="AD10" t="s">
        <v>35</v>
      </c>
      <c r="AE10">
        <v>0</v>
      </c>
      <c r="AF10">
        <v>0</v>
      </c>
      <c r="AG10">
        <v>28.26</v>
      </c>
      <c r="AH10">
        <v>28.25</v>
      </c>
      <c r="AI10">
        <v>28.254999999999999</v>
      </c>
      <c r="AJ10">
        <v>0.745</v>
      </c>
      <c r="AK10">
        <v>1.47255013E-7</v>
      </c>
    </row>
    <row r="11" spans="1:37">
      <c r="A11" s="4" t="s">
        <v>42</v>
      </c>
      <c r="B11" s="4" t="s">
        <v>137</v>
      </c>
      <c r="C11" s="4" t="s">
        <v>140</v>
      </c>
      <c r="D11">
        <v>30.659500000000001</v>
      </c>
      <c r="E11">
        <v>0.91532400000000003</v>
      </c>
      <c r="F11">
        <f>1/(1+E11)^D11</f>
        <v>2.2212309526633012E-9</v>
      </c>
      <c r="G11">
        <f>F11/AB11</f>
        <v>4.01601628412393E-2</v>
      </c>
      <c r="H11">
        <f>G11/MIN(G$2:G$42)</f>
        <v>15.212509289429242</v>
      </c>
      <c r="I11">
        <f>F11/AK11</f>
        <v>4.8446337289686208E-3</v>
      </c>
      <c r="K11">
        <v>27.8443</v>
      </c>
      <c r="L11">
        <v>0.85407699999999998</v>
      </c>
      <c r="M11">
        <f>1/(1+L11)^K11</f>
        <v>3.4211335811654391E-8</v>
      </c>
      <c r="N11">
        <f>M11/AB11</f>
        <v>0.61854568322352455</v>
      </c>
      <c r="O11">
        <f>N11/MIN(N$2:N$42)</f>
        <v>403.46081190391135</v>
      </c>
      <c r="P11">
        <f>M11/AK11</f>
        <v>7.4616910586216001E-2</v>
      </c>
      <c r="R11">
        <v>30.387899999999998</v>
      </c>
      <c r="S11">
        <v>0.93675900000000001</v>
      </c>
      <c r="T11">
        <f>1/(1+S11)^R11</f>
        <v>1.8896261828635981E-9</v>
      </c>
      <c r="U11">
        <f>T11/AB11</f>
        <v>3.4164702739208921E-2</v>
      </c>
      <c r="V11">
        <f>U11/MIN(U$2:U$42)</f>
        <v>12.837834396571768</v>
      </c>
      <c r="W11">
        <f>T11/AK11</f>
        <v>4.1213844646216221E-3</v>
      </c>
      <c r="Y11" s="4" t="s">
        <v>42</v>
      </c>
      <c r="Z11">
        <v>26.4816</v>
      </c>
      <c r="AA11">
        <v>0.87951999999999997</v>
      </c>
      <c r="AB11">
        <f>1/(1+AA11)^Z11</f>
        <v>5.5309311405042016E-8</v>
      </c>
      <c r="AD11" t="s">
        <v>42</v>
      </c>
      <c r="AE11">
        <v>0</v>
      </c>
      <c r="AF11">
        <v>1</v>
      </c>
      <c r="AG11">
        <v>26.03</v>
      </c>
      <c r="AH11">
        <v>26.4</v>
      </c>
      <c r="AI11">
        <v>26.215</v>
      </c>
      <c r="AJ11">
        <v>0.745</v>
      </c>
      <c r="AK11">
        <v>4.5849306200000001E-7</v>
      </c>
    </row>
    <row r="12" spans="1:37">
      <c r="A12" s="4" t="s">
        <v>39</v>
      </c>
      <c r="B12" s="4" t="s">
        <v>137</v>
      </c>
      <c r="C12" s="4" t="s">
        <v>140</v>
      </c>
      <c r="D12">
        <v>32.149500000000003</v>
      </c>
      <c r="E12">
        <v>0.91532400000000003</v>
      </c>
      <c r="F12">
        <f>1/(1+E12)^D12</f>
        <v>8.4343722231753442E-10</v>
      </c>
      <c r="G12">
        <f>F12/AB12</f>
        <v>1.5052517627688876E-2</v>
      </c>
      <c r="H12">
        <f>G12/MIN(G$2:G$42)</f>
        <v>5.7018335594340472</v>
      </c>
      <c r="I12">
        <f>F12/AK12</f>
        <v>0.15992611609007468</v>
      </c>
      <c r="K12">
        <v>26.7286</v>
      </c>
      <c r="L12">
        <v>0.85407699999999998</v>
      </c>
      <c r="M12">
        <f>1/(1+L12)^K12</f>
        <v>6.8127143684386899E-8</v>
      </c>
      <c r="N12">
        <f>M12/AB12</f>
        <v>1.2158403780373537</v>
      </c>
      <c r="O12">
        <f>N12/MIN(N$2:N$42)</f>
        <v>793.06017222860612</v>
      </c>
      <c r="P12">
        <f>M12/AK12</f>
        <v>12.917747997672111</v>
      </c>
      <c r="R12">
        <v>29.7879</v>
      </c>
      <c r="S12">
        <v>0.93675900000000001</v>
      </c>
      <c r="T12">
        <f>1/(1+S12)^R12</f>
        <v>2.8094496137041571E-9</v>
      </c>
      <c r="U12">
        <f>T12/AB12</f>
        <v>5.0139226388641163E-2</v>
      </c>
      <c r="V12">
        <f>U12/MIN(U$2:U$42)</f>
        <v>18.840470823440878</v>
      </c>
      <c r="W12">
        <f>T12/AK12</f>
        <v>0.53270635108550357</v>
      </c>
      <c r="Y12" s="4" t="s">
        <v>39</v>
      </c>
      <c r="Z12">
        <v>26.460999999999999</v>
      </c>
      <c r="AA12">
        <v>0.87951999999999997</v>
      </c>
      <c r="AB12">
        <f>1/(1+AA12)^Z12</f>
        <v>5.6032966921496545E-8</v>
      </c>
      <c r="AD12" t="s">
        <v>39</v>
      </c>
      <c r="AE12">
        <v>0</v>
      </c>
      <c r="AF12">
        <v>1</v>
      </c>
      <c r="AG12">
        <v>34.090000000000003</v>
      </c>
      <c r="AH12">
        <v>34.380000000000003</v>
      </c>
      <c r="AI12">
        <v>34.234999999999999</v>
      </c>
      <c r="AJ12">
        <v>0.745</v>
      </c>
      <c r="AK12">
        <v>5.2739180000000001E-9</v>
      </c>
    </row>
    <row r="13" spans="1:37">
      <c r="A13" s="4" t="s">
        <v>48</v>
      </c>
      <c r="B13" s="4" t="s">
        <v>137</v>
      </c>
      <c r="C13" s="4" t="s">
        <v>140</v>
      </c>
      <c r="D13">
        <v>31.39</v>
      </c>
      <c r="E13">
        <v>0.91532400000000003</v>
      </c>
      <c r="F13">
        <f>1/(1+E13)^D13</f>
        <v>1.3817063471351756E-9</v>
      </c>
      <c r="G13">
        <f>F13/AB13</f>
        <v>2.0061286522717523E-2</v>
      </c>
      <c r="H13">
        <f>G13/MIN(G$2:G$42)</f>
        <v>7.5991352124538443</v>
      </c>
      <c r="I13">
        <f>F13/AK13</f>
        <v>0.16642518810045204</v>
      </c>
      <c r="K13">
        <v>27.618600000000001</v>
      </c>
      <c r="L13">
        <v>0.85407699999999998</v>
      </c>
      <c r="M13">
        <f>1/(1+L13)^K13</f>
        <v>3.9326606150659374E-8</v>
      </c>
      <c r="N13">
        <f>M13/AB13</f>
        <v>0.57099130766116313</v>
      </c>
      <c r="O13">
        <f>N13/MIN(N$2:N$42)</f>
        <v>372.44236412494519</v>
      </c>
      <c r="P13">
        <f>M13/AK13</f>
        <v>4.7368515311130537</v>
      </c>
      <c r="R13">
        <v>28.607299999999999</v>
      </c>
      <c r="S13">
        <v>0.93675900000000001</v>
      </c>
      <c r="T13">
        <f>1/(1+S13)^R13</f>
        <v>6.1311604367055245E-9</v>
      </c>
      <c r="U13">
        <f>T13/AB13</f>
        <v>8.9019614401080943E-2</v>
      </c>
      <c r="V13">
        <f>U13/MIN(U$2:U$42)</f>
        <v>33.45028570718992</v>
      </c>
      <c r="W13">
        <f>T13/AK13</f>
        <v>0.73849232224228933</v>
      </c>
      <c r="Y13" s="4" t="s">
        <v>48</v>
      </c>
      <c r="Z13">
        <v>26.134</v>
      </c>
      <c r="AA13">
        <v>0.87951999999999997</v>
      </c>
      <c r="AB13">
        <f>1/(1+AA13)^Z13</f>
        <v>6.8874264149037647E-8</v>
      </c>
      <c r="AD13" t="s">
        <v>48</v>
      </c>
      <c r="AE13">
        <v>0</v>
      </c>
      <c r="AF13">
        <v>1</v>
      </c>
      <c r="AG13">
        <v>33.520000000000003</v>
      </c>
      <c r="AH13">
        <v>33.32</v>
      </c>
      <c r="AI13">
        <v>33.42</v>
      </c>
      <c r="AJ13">
        <v>0.745</v>
      </c>
      <c r="AK13">
        <v>8.3022669999999996E-9</v>
      </c>
    </row>
    <row r="14" spans="1:37">
      <c r="A14" s="4" t="s">
        <v>44</v>
      </c>
      <c r="B14" s="4" t="s">
        <v>137</v>
      </c>
      <c r="C14" s="4" t="s">
        <v>140</v>
      </c>
      <c r="D14">
        <v>30.005199999999999</v>
      </c>
      <c r="E14">
        <v>0.91532400000000003</v>
      </c>
      <c r="F14">
        <f>1/(1+E14)^D14</f>
        <v>3.3983243025233509E-9</v>
      </c>
      <c r="G14">
        <f>F14/AB14</f>
        <v>4.439482922671497E-2</v>
      </c>
      <c r="H14">
        <f>G14/MIN(G$2:G$42)</f>
        <v>16.81658400350215</v>
      </c>
      <c r="I14">
        <f>F14/AK14</f>
        <v>1.4824066842062311E-2</v>
      </c>
      <c r="K14">
        <v>26.7438</v>
      </c>
      <c r="L14">
        <v>0.85407699999999998</v>
      </c>
      <c r="M14">
        <f>1/(1+L14)^K14</f>
        <v>6.7490809769356413E-8</v>
      </c>
      <c r="N14">
        <f>M14/AB14</f>
        <v>0.88168247269940958</v>
      </c>
      <c r="O14">
        <f>N14/MIN(N$2:N$42)</f>
        <v>575.09790452810171</v>
      </c>
      <c r="P14">
        <f>M14/AK14</f>
        <v>0.29440635624532979</v>
      </c>
      <c r="R14">
        <v>29.880500000000001</v>
      </c>
      <c r="S14">
        <v>0.93675900000000001</v>
      </c>
      <c r="T14">
        <f>1/(1+S14)^R14</f>
        <v>2.6426402695443406E-9</v>
      </c>
      <c r="U14">
        <f>T14/AB14</f>
        <v>3.4522768585372489E-2</v>
      </c>
      <c r="V14">
        <f>U14/MIN(U$2:U$42)</f>
        <v>12.97238232667393</v>
      </c>
      <c r="W14">
        <f>T14/AK14</f>
        <v>1.1527644953179594E-2</v>
      </c>
      <c r="Y14" s="4" t="s">
        <v>44</v>
      </c>
      <c r="Z14">
        <v>25.9666</v>
      </c>
      <c r="AA14">
        <v>0.87951999999999997</v>
      </c>
      <c r="AB14">
        <f>1/(1+AA14)^Z14</f>
        <v>7.6547750305983384E-8</v>
      </c>
      <c r="AD14" t="s">
        <v>44</v>
      </c>
      <c r="AE14">
        <v>0</v>
      </c>
      <c r="AF14">
        <v>1</v>
      </c>
      <c r="AG14">
        <v>27.3</v>
      </c>
      <c r="AH14">
        <v>27.62</v>
      </c>
      <c r="AI14">
        <v>27.46</v>
      </c>
      <c r="AJ14">
        <v>0.745</v>
      </c>
      <c r="AK14">
        <v>2.2924372499999999E-7</v>
      </c>
    </row>
    <row r="15" spans="1:37">
      <c r="A15" s="4" t="s">
        <v>43</v>
      </c>
      <c r="B15" s="4" t="s">
        <v>137</v>
      </c>
      <c r="C15" s="4" t="s">
        <v>140</v>
      </c>
      <c r="D15">
        <v>29.305099999999999</v>
      </c>
      <c r="E15">
        <v>0.91532400000000003</v>
      </c>
      <c r="F15">
        <f>1/(1+E15)^D15</f>
        <v>5.3562719740225963E-9</v>
      </c>
      <c r="G15">
        <f>F15/AB15</f>
        <v>5.6156162505960006E-2</v>
      </c>
      <c r="H15">
        <f>G15/MIN(G$2:G$42)</f>
        <v>21.271730076337825</v>
      </c>
      <c r="I15">
        <f>F15/AK15</f>
        <v>3.1384610526843548E-2</v>
      </c>
      <c r="K15">
        <v>27.741800000000001</v>
      </c>
      <c r="L15">
        <v>0.85407699999999998</v>
      </c>
      <c r="M15">
        <f>1/(1+L15)^K15</f>
        <v>3.6446273341358035E-8</v>
      </c>
      <c r="N15">
        <f>M15/AB15</f>
        <v>0.38210958263884931</v>
      </c>
      <c r="O15">
        <f>N15/MIN(N$2:N$42)</f>
        <v>249.23986478137562</v>
      </c>
      <c r="P15">
        <f>M15/AK15</f>
        <v>0.21355377387873045</v>
      </c>
      <c r="R15">
        <v>30.373100000000001</v>
      </c>
      <c r="S15">
        <v>0.93675900000000001</v>
      </c>
      <c r="T15">
        <f>1/(1+S15)^R15</f>
        <v>1.9082031857417508E-9</v>
      </c>
      <c r="U15">
        <f>T15/AB15</f>
        <v>2.0005960995372763E-2</v>
      </c>
      <c r="V15">
        <f>U15/MIN(U$2:U$42)</f>
        <v>7.5175017960310386</v>
      </c>
      <c r="W15">
        <f>T15/AK15</f>
        <v>1.1180950870500792E-2</v>
      </c>
      <c r="Y15" s="4" t="s">
        <v>43</v>
      </c>
      <c r="Z15">
        <v>25.617999999999999</v>
      </c>
      <c r="AA15">
        <v>0.87951999999999997</v>
      </c>
      <c r="AB15">
        <f>1/(1+AA15)^Z15</f>
        <v>9.5381730784294964E-8</v>
      </c>
      <c r="AD15" t="s">
        <v>43</v>
      </c>
      <c r="AE15">
        <v>0</v>
      </c>
      <c r="AF15">
        <v>1</v>
      </c>
      <c r="AG15">
        <v>28.35</v>
      </c>
      <c r="AH15">
        <v>27.63</v>
      </c>
      <c r="AI15">
        <v>27.99</v>
      </c>
      <c r="AJ15">
        <v>0.745</v>
      </c>
      <c r="AK15">
        <v>1.70665555E-7</v>
      </c>
    </row>
    <row r="16" spans="1:37">
      <c r="A16" s="4" t="s">
        <v>41</v>
      </c>
      <c r="B16" s="4" t="s">
        <v>137</v>
      </c>
      <c r="C16" s="4" t="s">
        <v>140</v>
      </c>
      <c r="D16">
        <v>29.753699999999998</v>
      </c>
      <c r="E16">
        <v>0.91532400000000003</v>
      </c>
      <c r="F16">
        <f>1/(1+E16)^D16</f>
        <v>4.0017388848176776E-9</v>
      </c>
      <c r="G16">
        <f>F16/AB16</f>
        <v>4.0608347899588497E-2</v>
      </c>
      <c r="H16">
        <f>G16/MIN(G$2:G$42)</f>
        <v>15.382279999535012</v>
      </c>
      <c r="I16">
        <f>F16/AK16</f>
        <v>2.921541529555462E-2</v>
      </c>
      <c r="K16">
        <v>27.654199999999999</v>
      </c>
      <c r="L16">
        <v>0.85407699999999998</v>
      </c>
      <c r="M16">
        <f>1/(1+L16)^K16</f>
        <v>3.8471677221058197E-8</v>
      </c>
      <c r="N16">
        <f>M16/AB16</f>
        <v>0.39039809888660032</v>
      </c>
      <c r="O16">
        <f>N16/MIN(N$2:N$42)</f>
        <v>254.64624233035275</v>
      </c>
      <c r="P16">
        <f>M16/AK16</f>
        <v>0.28086940689558576</v>
      </c>
      <c r="R16">
        <v>29.850999999999999</v>
      </c>
      <c r="S16">
        <v>0.93675900000000001</v>
      </c>
      <c r="T16">
        <f>1/(1+S16)^R16</f>
        <v>2.6946773897416188E-9</v>
      </c>
      <c r="U16">
        <f>T16/AB16</f>
        <v>2.7344711903852327E-2</v>
      </c>
      <c r="V16">
        <f>U16/MIN(U$2:U$42)</f>
        <v>10.275133541283354</v>
      </c>
      <c r="W16">
        <f>T16/AK16</f>
        <v>1.9672977496738724E-2</v>
      </c>
      <c r="Y16" s="4" t="s">
        <v>41</v>
      </c>
      <c r="Z16">
        <v>25.566299999999998</v>
      </c>
      <c r="AA16">
        <v>0.87951999999999997</v>
      </c>
      <c r="AB16">
        <f>1/(1+AA16)^Z16</f>
        <v>9.8544735055774795E-8</v>
      </c>
      <c r="AD16" t="s">
        <v>41</v>
      </c>
      <c r="AE16">
        <v>0</v>
      </c>
      <c r="AF16">
        <v>1</v>
      </c>
      <c r="AG16">
        <v>28.34</v>
      </c>
      <c r="AH16">
        <v>28.43</v>
      </c>
      <c r="AI16">
        <v>28.385000000000002</v>
      </c>
      <c r="AJ16">
        <v>0.745</v>
      </c>
      <c r="AK16">
        <v>1.36973541E-7</v>
      </c>
    </row>
    <row r="17" spans="1:37">
      <c r="A17" s="4" t="s">
        <v>40</v>
      </c>
      <c r="B17" s="4" t="s">
        <v>137</v>
      </c>
      <c r="C17" s="4" t="s">
        <v>140</v>
      </c>
      <c r="D17">
        <v>28.986899999999999</v>
      </c>
      <c r="E17">
        <v>0.91532400000000003</v>
      </c>
      <c r="F17">
        <f>1/(1+E17)^D17</f>
        <v>6.586764029004561E-9</v>
      </c>
      <c r="G17">
        <f>F17/AB17</f>
        <v>5.8132565986448885E-2</v>
      </c>
      <c r="H17">
        <f>G17/MIN(G$2:G$42)</f>
        <v>22.020383821230595</v>
      </c>
      <c r="I17">
        <f>F17/AK17</f>
        <v>3.1235176441866526E-2</v>
      </c>
      <c r="K17">
        <v>27.083300000000001</v>
      </c>
      <c r="L17">
        <v>0.85407699999999998</v>
      </c>
      <c r="M17">
        <f>1/(1+L17)^K17</f>
        <v>5.4728716379367001E-8</v>
      </c>
      <c r="N17">
        <f>M17/AB17</f>
        <v>0.48301726041307913</v>
      </c>
      <c r="O17">
        <f>N17/MIN(N$2:N$42)</f>
        <v>315.05924515431531</v>
      </c>
      <c r="P17">
        <f>M17/AK17</f>
        <v>0.25952973341975705</v>
      </c>
      <c r="R17">
        <v>29.0654</v>
      </c>
      <c r="S17">
        <v>0.93675900000000001</v>
      </c>
      <c r="T17">
        <f>1/(1+S17)^R17</f>
        <v>4.5293236623133669E-9</v>
      </c>
      <c r="U17">
        <f>T17/AB17</f>
        <v>3.9974288666480146E-2</v>
      </c>
      <c r="V17">
        <f>U17/MIN(U$2:U$42)</f>
        <v>15.020862377709962</v>
      </c>
      <c r="W17">
        <f>T17/AK17</f>
        <v>2.1478562634353198E-2</v>
      </c>
      <c r="Y17" s="4" t="s">
        <v>40</v>
      </c>
      <c r="Z17">
        <v>25.345099999999999</v>
      </c>
      <c r="AA17">
        <v>0.87951999999999997</v>
      </c>
      <c r="AB17">
        <f>1/(1+AA17)^Z17</f>
        <v>1.1330592271705299E-7</v>
      </c>
      <c r="AD17" t="s">
        <v>40</v>
      </c>
      <c r="AE17">
        <v>0</v>
      </c>
      <c r="AF17">
        <v>1</v>
      </c>
      <c r="AG17">
        <v>27.95</v>
      </c>
      <c r="AH17">
        <v>27.27</v>
      </c>
      <c r="AI17">
        <v>27.61</v>
      </c>
      <c r="AJ17">
        <v>0.745</v>
      </c>
      <c r="AK17">
        <v>2.1087647900000001E-7</v>
      </c>
    </row>
    <row r="18" spans="1:37">
      <c r="A18" s="4" t="s">
        <v>47</v>
      </c>
      <c r="B18" s="4" t="s">
        <v>137</v>
      </c>
      <c r="C18" s="4" t="s">
        <v>140</v>
      </c>
      <c r="D18">
        <v>30.550799999999999</v>
      </c>
      <c r="E18">
        <v>0.91532400000000003</v>
      </c>
      <c r="F18">
        <f>1/(1+E18)^D18</f>
        <v>2.3838199462277095E-9</v>
      </c>
      <c r="G18">
        <f>F18/AB18</f>
        <v>2.0174218267918539E-2</v>
      </c>
      <c r="H18">
        <f>G18/MIN(G$2:G$42)</f>
        <v>7.6419133065002596</v>
      </c>
      <c r="I18">
        <f>F18/AK18</f>
        <v>5.2574674169765263E-3</v>
      </c>
      <c r="K18">
        <v>27.7257</v>
      </c>
      <c r="L18">
        <v>0.85407699999999998</v>
      </c>
      <c r="M18">
        <f>1/(1+L18)^K18</f>
        <v>3.6810353238345483E-8</v>
      </c>
      <c r="N18">
        <f>M18/AB18</f>
        <v>0.31152524834131345</v>
      </c>
      <c r="O18">
        <f>N18/MIN(N$2:N$42)</f>
        <v>203.19959064193137</v>
      </c>
      <c r="P18">
        <f>M18/AK18</f>
        <v>8.1184500978880247E-2</v>
      </c>
      <c r="R18">
        <v>30.0852</v>
      </c>
      <c r="S18">
        <v>0.93675900000000001</v>
      </c>
      <c r="T18">
        <f>1/(1+S18)^R18</f>
        <v>2.3082012764102047E-9</v>
      </c>
      <c r="U18">
        <f>T18/AB18</f>
        <v>1.9534259049336564E-2</v>
      </c>
      <c r="V18">
        <f>U18/MIN(U$2:U$42)</f>
        <v>7.340253613484915</v>
      </c>
      <c r="W18">
        <f>T18/AK18</f>
        <v>5.0906919466605889E-3</v>
      </c>
      <c r="Y18" s="4" t="s">
        <v>47</v>
      </c>
      <c r="Z18">
        <v>25.278600000000001</v>
      </c>
      <c r="AA18">
        <v>0.87951999999999997</v>
      </c>
      <c r="AB18">
        <f>1/(1+AA18)^Z18</f>
        <v>1.1816170096754181E-7</v>
      </c>
      <c r="AD18" t="s">
        <v>47</v>
      </c>
      <c r="AE18">
        <v>0</v>
      </c>
      <c r="AF18">
        <v>1</v>
      </c>
      <c r="AG18">
        <v>26.34</v>
      </c>
      <c r="AH18">
        <v>26.13</v>
      </c>
      <c r="AI18">
        <v>26.234999999999999</v>
      </c>
      <c r="AJ18">
        <v>0.745</v>
      </c>
      <c r="AK18">
        <v>4.53416019E-7</v>
      </c>
    </row>
    <row r="19" spans="1:37">
      <c r="A19" s="4" t="s">
        <v>46</v>
      </c>
      <c r="B19" s="4" t="s">
        <v>137</v>
      </c>
      <c r="C19" s="4" t="s">
        <v>140</v>
      </c>
      <c r="D19">
        <v>32.335500000000003</v>
      </c>
      <c r="E19">
        <v>0.91532400000000003</v>
      </c>
      <c r="F19">
        <f>1/(1+E19)^D19</f>
        <v>7.4740449363217392E-10</v>
      </c>
      <c r="G19">
        <f>F19/AB19</f>
        <v>4.5899537536941513E-3</v>
      </c>
      <c r="H19">
        <f>G19/MIN(G$2:G$42)</f>
        <v>1.7386561501792999</v>
      </c>
      <c r="I19">
        <f>F19/AK19</f>
        <v>9.2898681605743921E-4</v>
      </c>
      <c r="K19">
        <v>30.917400000000001</v>
      </c>
      <c r="L19">
        <v>0.85407699999999998</v>
      </c>
      <c r="M19">
        <f>1/(1+L19)^K19</f>
        <v>5.1308178003776869E-9</v>
      </c>
      <c r="N19">
        <f>M19/AB19</f>
        <v>3.150933212605795E-2</v>
      </c>
      <c r="O19">
        <f>N19/MIN(N$2:N$42)</f>
        <v>20.552694921217817</v>
      </c>
      <c r="P19">
        <f>M19/AK19</f>
        <v>6.3773527357054638E-3</v>
      </c>
      <c r="R19">
        <v>32.446599999999997</v>
      </c>
      <c r="S19">
        <v>0.93675900000000001</v>
      </c>
      <c r="T19">
        <f>1/(1+S19)^R19</f>
        <v>4.8458882602905912E-10</v>
      </c>
      <c r="U19">
        <f>T19/AB19</f>
        <v>2.9759525397300528E-3</v>
      </c>
      <c r="V19">
        <f>U19/MIN(U$2:U$42)</f>
        <v>1.1182531330286121</v>
      </c>
      <c r="W19">
        <f>T19/AK19</f>
        <v>6.0231994110982292E-4</v>
      </c>
      <c r="Y19" s="4" t="s">
        <v>46</v>
      </c>
      <c r="Z19">
        <v>24.770399999999999</v>
      </c>
      <c r="AA19">
        <v>0.87951999999999997</v>
      </c>
      <c r="AB19">
        <f>1/(1+AA19)^Z19</f>
        <v>1.6283486364773006E-7</v>
      </c>
      <c r="AD19" t="s">
        <v>46</v>
      </c>
      <c r="AE19">
        <v>0</v>
      </c>
      <c r="AF19">
        <v>1</v>
      </c>
      <c r="AG19">
        <v>24.86</v>
      </c>
      <c r="AH19">
        <v>25.55</v>
      </c>
      <c r="AI19">
        <v>25.204999999999998</v>
      </c>
      <c r="AJ19">
        <v>0.745</v>
      </c>
      <c r="AK19">
        <v>8.0453724499999999E-7</v>
      </c>
    </row>
    <row r="20" spans="1:37">
      <c r="A20" s="4" t="s">
        <v>45</v>
      </c>
      <c r="B20" s="4" t="s">
        <v>137</v>
      </c>
      <c r="C20" s="4" t="s">
        <v>140</v>
      </c>
      <c r="D20">
        <v>29.500900000000001</v>
      </c>
      <c r="E20">
        <v>0.91532400000000003</v>
      </c>
      <c r="F20">
        <f>1/(1+E20)^D20</f>
        <v>4.7162800819019861E-9</v>
      </c>
      <c r="G20">
        <f>F20/AB20</f>
        <v>2.6517979445311066E-2</v>
      </c>
      <c r="H20">
        <f>G20/MIN(G$2:G$42)</f>
        <v>10.044904704281812</v>
      </c>
      <c r="I20">
        <f>F20/AK20</f>
        <v>8.7527826515117393E-3</v>
      </c>
      <c r="K20">
        <v>27.7378</v>
      </c>
      <c r="L20">
        <v>0.85407699999999998</v>
      </c>
      <c r="M20">
        <f>1/(1+L20)^K20</f>
        <v>3.6536390390909261E-8</v>
      </c>
      <c r="N20">
        <f>M20/AB20</f>
        <v>0.20543123660316315</v>
      </c>
      <c r="O20">
        <f>N20/MIN(N$2:N$42)</f>
        <v>133.99730328468726</v>
      </c>
      <c r="P20">
        <f>M20/AK20</f>
        <v>6.7806635400975493E-2</v>
      </c>
      <c r="R20">
        <v>31.476199999999999</v>
      </c>
      <c r="S20">
        <v>0.93675900000000001</v>
      </c>
      <c r="T20">
        <f>1/(1+S20)^R20</f>
        <v>9.2034687324806865E-10</v>
      </c>
      <c r="U20">
        <f>T20/AB20</f>
        <v>5.1747858573967945E-3</v>
      </c>
      <c r="V20">
        <f>U20/MIN(U$2:U$42)</f>
        <v>1.944493543002211</v>
      </c>
      <c r="W20">
        <f>T20/AK20</f>
        <v>1.7080402362978622E-3</v>
      </c>
      <c r="Y20" s="4" t="s">
        <v>45</v>
      </c>
      <c r="Z20">
        <v>24.630600000000001</v>
      </c>
      <c r="AA20">
        <v>0.87951999999999997</v>
      </c>
      <c r="AB20">
        <f>1/(1+AA20)^Z20</f>
        <v>1.7785216598529052E-7</v>
      </c>
      <c r="AD20" t="s">
        <v>45</v>
      </c>
      <c r="AE20">
        <v>0</v>
      </c>
      <c r="AF20">
        <v>1</v>
      </c>
      <c r="AG20">
        <v>25.8</v>
      </c>
      <c r="AH20">
        <v>26.05</v>
      </c>
      <c r="AI20">
        <v>25.925000000000001</v>
      </c>
      <c r="AJ20">
        <v>0.745</v>
      </c>
      <c r="AK20">
        <v>5.3883208000000004E-7</v>
      </c>
    </row>
    <row r="21" spans="1:37">
      <c r="A21" s="4" t="s">
        <v>49</v>
      </c>
      <c r="B21" s="4" t="s">
        <v>137</v>
      </c>
      <c r="C21" s="4" t="s">
        <v>140</v>
      </c>
      <c r="D21">
        <v>32.7014</v>
      </c>
      <c r="E21">
        <v>0.91532400000000003</v>
      </c>
      <c r="F21">
        <f>1/(1+E21)^D21</f>
        <v>5.8922784923836247E-10</v>
      </c>
      <c r="G21">
        <f>F21/AB21</f>
        <v>2.6399433569546282E-3</v>
      </c>
      <c r="H21">
        <f>G21/MIN(G$2:G$42)</f>
        <v>1</v>
      </c>
      <c r="I21">
        <f>F21/AK21</f>
        <v>2.3587581196344871E-4</v>
      </c>
      <c r="K21">
        <v>28.0471</v>
      </c>
      <c r="L21">
        <v>0.85407699999999998</v>
      </c>
      <c r="M21">
        <f>1/(1+L21)^K21</f>
        <v>3.0185176587782458E-8</v>
      </c>
      <c r="N21">
        <f>M21/AB21</f>
        <v>0.13523996958803375</v>
      </c>
      <c r="O21">
        <f>N21/MIN(N$2:N$42)</f>
        <v>88.213416424620831</v>
      </c>
      <c r="P21">
        <f>M21/AK21</f>
        <v>1.2083531092609659E-2</v>
      </c>
      <c r="R21">
        <v>29.807700000000001</v>
      </c>
      <c r="S21">
        <v>0.93675900000000001</v>
      </c>
      <c r="T21">
        <f>1/(1+S21)^R21</f>
        <v>2.772918792664753E-9</v>
      </c>
      <c r="U21">
        <f>T21/AB21</f>
        <v>1.2423629595125664E-2</v>
      </c>
      <c r="V21">
        <f>U21/MIN(U$2:U$42)</f>
        <v>4.6683414916275741</v>
      </c>
      <c r="W21">
        <f>T21/AK21</f>
        <v>1.1100365886879753E-3</v>
      </c>
      <c r="Y21" s="4" t="s">
        <v>49</v>
      </c>
      <c r="Z21">
        <v>24.270700000000001</v>
      </c>
      <c r="AA21">
        <v>0.87951999999999997</v>
      </c>
      <c r="AB21">
        <f>1/(1+AA21)^Z21</f>
        <v>2.2319715598674086E-7</v>
      </c>
      <c r="AD21" t="s">
        <v>49</v>
      </c>
      <c r="AE21">
        <v>0</v>
      </c>
      <c r="AF21">
        <v>1</v>
      </c>
      <c r="AG21">
        <v>23.22</v>
      </c>
      <c r="AH21">
        <v>23.12</v>
      </c>
      <c r="AI21">
        <v>23.17</v>
      </c>
      <c r="AJ21">
        <v>0.745</v>
      </c>
      <c r="AK21">
        <v>2.4980426959999999E-6</v>
      </c>
    </row>
    <row r="22" spans="1:37">
      <c r="A22" s="4" t="s">
        <v>20</v>
      </c>
      <c r="B22" s="4" t="s">
        <v>136</v>
      </c>
      <c r="C22" s="4" t="s">
        <v>139</v>
      </c>
      <c r="D22">
        <v>29.162600000000001</v>
      </c>
      <c r="E22">
        <v>0.91532400000000003</v>
      </c>
      <c r="F22">
        <f>1/(1+E22)^D22</f>
        <v>5.8760047971189711E-9</v>
      </c>
      <c r="G22">
        <f>F22/AB22</f>
        <v>0.18922653688669691</v>
      </c>
      <c r="H22">
        <f>G22/MIN(G$2:G$42)</f>
        <v>71.678256424783243</v>
      </c>
      <c r="I22">
        <f>F22/AK22</f>
        <v>0.17017240939054873</v>
      </c>
      <c r="K22">
        <v>26.113299999999999</v>
      </c>
      <c r="L22">
        <v>0.85407699999999998</v>
      </c>
      <c r="M22">
        <f>1/(1+L22)^K22</f>
        <v>9.9609141185371067E-8</v>
      </c>
      <c r="N22">
        <f>M22/AB22</f>
        <v>3.2077395236313304</v>
      </c>
      <c r="O22">
        <f>N22/MIN(N$2:N$42)</f>
        <v>2092.3227300462413</v>
      </c>
      <c r="P22">
        <f>M22/AK22</f>
        <v>2.8847368472450778</v>
      </c>
      <c r="R22">
        <v>28.763500000000001</v>
      </c>
      <c r="S22">
        <v>0.93675900000000001</v>
      </c>
      <c r="T22">
        <f>1/(1+S22)^R22</f>
        <v>5.529698780584777E-9</v>
      </c>
      <c r="U22">
        <f>T22/AB22</f>
        <v>0.17807435262641133</v>
      </c>
      <c r="V22">
        <f>U22/MIN(U$2:U$42)</f>
        <v>66.913769651242319</v>
      </c>
      <c r="W22">
        <f>T22/AK22</f>
        <v>0.16014319204733596</v>
      </c>
      <c r="Y22" s="4" t="s">
        <v>20</v>
      </c>
      <c r="Z22">
        <v>27.3964</v>
      </c>
      <c r="AA22">
        <v>0.87951999999999997</v>
      </c>
      <c r="AB22">
        <f>1/(1+AA22)^Z22</f>
        <v>3.1052752398239701E-8</v>
      </c>
      <c r="AD22" t="s">
        <v>20</v>
      </c>
      <c r="AE22">
        <v>1</v>
      </c>
      <c r="AF22">
        <v>0</v>
      </c>
      <c r="AG22">
        <v>30.61</v>
      </c>
      <c r="AH22">
        <v>31.11</v>
      </c>
      <c r="AI22">
        <v>30.86</v>
      </c>
      <c r="AJ22">
        <v>0.745</v>
      </c>
      <c r="AK22">
        <v>3.4529714999999997E-8</v>
      </c>
    </row>
    <row r="23" spans="1:37">
      <c r="A23" s="4" t="s">
        <v>12</v>
      </c>
      <c r="B23" s="4" t="s">
        <v>136</v>
      </c>
      <c r="C23" s="4" t="s">
        <v>139</v>
      </c>
      <c r="D23">
        <v>28.5779</v>
      </c>
      <c r="E23">
        <v>0.91532400000000003</v>
      </c>
      <c r="F23">
        <f>1/(1+E23)^D23</f>
        <v>8.5922951253735766E-9</v>
      </c>
      <c r="G23">
        <f>F23/AB23</f>
        <v>0.27283359036315513</v>
      </c>
      <c r="H23">
        <f>G23/MIN(G$2:G$42)</f>
        <v>103.34827436520798</v>
      </c>
      <c r="I23">
        <f>F23/AK23</f>
        <v>0.32326600945594253</v>
      </c>
      <c r="K23">
        <v>25.618300000000001</v>
      </c>
      <c r="L23">
        <v>0.85407699999999998</v>
      </c>
      <c r="M23">
        <f>1/(1+L23)^K23</f>
        <v>1.3521424269130876E-7</v>
      </c>
      <c r="N23">
        <f>M23/AB23</f>
        <v>4.2934962967884358</v>
      </c>
      <c r="O23">
        <f>N23/MIN(N$2:N$42)</f>
        <v>2800.5328446900035</v>
      </c>
      <c r="P23">
        <f>M23/AK23</f>
        <v>5.087135394982873</v>
      </c>
      <c r="R23">
        <v>28.4877</v>
      </c>
      <c r="S23">
        <v>0.93675900000000001</v>
      </c>
      <c r="T23">
        <f>1/(1+S23)^R23</f>
        <v>6.6355499135553092E-9</v>
      </c>
      <c r="U23">
        <f>T23/AB23</f>
        <v>0.21070050324540104</v>
      </c>
      <c r="V23">
        <f>U23/MIN(U$2:U$42)</f>
        <v>79.173472943304276</v>
      </c>
      <c r="W23">
        <f>T23/AK23</f>
        <v>0.24964781933133223</v>
      </c>
      <c r="Y23" s="4" t="s">
        <v>12</v>
      </c>
      <c r="Z23">
        <v>27.374099999999999</v>
      </c>
      <c r="AA23">
        <v>0.87951999999999997</v>
      </c>
      <c r="AB23">
        <f>1/(1+AA23)^Z23</f>
        <v>3.1492805244166608E-8</v>
      </c>
      <c r="AD23" t="s">
        <v>12</v>
      </c>
      <c r="AE23">
        <v>1</v>
      </c>
      <c r="AF23">
        <v>0</v>
      </c>
      <c r="AG23">
        <v>31.65</v>
      </c>
      <c r="AH23">
        <v>31.01</v>
      </c>
      <c r="AI23">
        <v>31.33</v>
      </c>
      <c r="AJ23">
        <v>0.745</v>
      </c>
      <c r="AK23">
        <v>2.6579642999999999E-8</v>
      </c>
    </row>
    <row r="24" spans="1:37">
      <c r="A24" s="4" t="s">
        <v>15</v>
      </c>
      <c r="B24" s="4" t="s">
        <v>136</v>
      </c>
      <c r="C24" s="4" t="s">
        <v>139</v>
      </c>
      <c r="D24">
        <v>28.251899999999999</v>
      </c>
      <c r="E24">
        <v>0.91532400000000003</v>
      </c>
      <c r="F24">
        <f>1/(1+E24)^D24</f>
        <v>1.0619893446545671E-8</v>
      </c>
      <c r="G24">
        <f>F24/AB24</f>
        <v>0.29249013593641549</v>
      </c>
      <c r="H24">
        <f>G24/MIN(G$2:G$42)</f>
        <v>110.79409532249385</v>
      </c>
      <c r="I24">
        <f>F24/AK24</f>
        <v>0.78806392097685218</v>
      </c>
      <c r="K24">
        <v>26.365500000000001</v>
      </c>
      <c r="L24">
        <v>0.85407699999999998</v>
      </c>
      <c r="M24">
        <f>1/(1+L24)^K24</f>
        <v>8.5246660163359363E-8</v>
      </c>
      <c r="N24">
        <f>M24/AB24</f>
        <v>2.3478396788827114</v>
      </c>
      <c r="O24">
        <f>N24/MIN(N$2:N$42)</f>
        <v>1531.4330513562477</v>
      </c>
      <c r="P24">
        <f>M24/AK24</f>
        <v>6.3258466383549043</v>
      </c>
      <c r="R24">
        <v>29.659600000000001</v>
      </c>
      <c r="S24">
        <v>0.93675900000000001</v>
      </c>
      <c r="T24">
        <f>1/(1+S24)^R24</f>
        <v>3.0581095914782656E-9</v>
      </c>
      <c r="U24">
        <f>T24/AB24</f>
        <v>8.4225599307766782E-2</v>
      </c>
      <c r="V24">
        <f>U24/MIN(U$2:U$42)</f>
        <v>31.648871764489307</v>
      </c>
      <c r="W24">
        <f>T24/AK24</f>
        <v>0.22693126325303922</v>
      </c>
      <c r="Y24" s="4" t="s">
        <v>15</v>
      </c>
      <c r="Z24">
        <v>27.148599999999998</v>
      </c>
      <c r="AA24">
        <v>0.87951999999999997</v>
      </c>
      <c r="AB24">
        <f>1/(1+AA24)^Z24</f>
        <v>3.6308552466379008E-8</v>
      </c>
      <c r="AD24" t="s">
        <v>15</v>
      </c>
      <c r="AE24">
        <v>1</v>
      </c>
      <c r="AF24">
        <v>0</v>
      </c>
      <c r="AG24">
        <v>32.49</v>
      </c>
      <c r="AH24">
        <v>32.61</v>
      </c>
      <c r="AI24">
        <v>32.549999999999997</v>
      </c>
      <c r="AJ24">
        <v>0.745</v>
      </c>
      <c r="AK24">
        <v>1.3475929E-8</v>
      </c>
    </row>
    <row r="25" spans="1:37">
      <c r="A25" s="4" t="s">
        <v>10</v>
      </c>
      <c r="B25" s="4" t="s">
        <v>136</v>
      </c>
      <c r="C25" s="4" t="s">
        <v>139</v>
      </c>
      <c r="D25">
        <v>28.915600000000001</v>
      </c>
      <c r="E25">
        <v>0.91532400000000003</v>
      </c>
      <c r="F25">
        <f>1/(1+E25)^D25</f>
        <v>6.8991561983913492E-9</v>
      </c>
      <c r="G25">
        <f>F25/AB25</f>
        <v>8.6676235267931223E-2</v>
      </c>
      <c r="H25">
        <f>G25/MIN(G$2:G$42)</f>
        <v>32.832611745093928</v>
      </c>
      <c r="I25">
        <f>F25/AK25</f>
        <v>0.57226388725780319</v>
      </c>
      <c r="K25">
        <v>25.928899999999999</v>
      </c>
      <c r="L25">
        <v>0.85407699999999998</v>
      </c>
      <c r="M25">
        <f>1/(1+L25)^K25</f>
        <v>1.1161998397570648E-7</v>
      </c>
      <c r="N25">
        <f>M25/AB25</f>
        <v>1.4023164157287649</v>
      </c>
      <c r="O25">
        <f>N25/MIN(N$2:N$42)</f>
        <v>914.69350604400529</v>
      </c>
      <c r="P25">
        <f>M25/AK25</f>
        <v>9.258535984514344</v>
      </c>
      <c r="R25">
        <v>29.628299999999999</v>
      </c>
      <c r="S25">
        <v>0.93675900000000001</v>
      </c>
      <c r="T25">
        <f>1/(1+S25)^R25</f>
        <v>3.1220403423464372E-9</v>
      </c>
      <c r="U25">
        <f>T25/AB25</f>
        <v>3.9223159390461212E-2</v>
      </c>
      <c r="V25">
        <f>U25/MIN(U$2:U$42)</f>
        <v>14.73861571718564</v>
      </c>
      <c r="W25">
        <f>T25/AK25</f>
        <v>0.25896368934268177</v>
      </c>
      <c r="Y25" s="4" t="s">
        <v>10</v>
      </c>
      <c r="Z25">
        <v>25.904699999999998</v>
      </c>
      <c r="AA25">
        <v>0.87951999999999997</v>
      </c>
      <c r="AB25">
        <f>1/(1+AA25)^Z25</f>
        <v>7.9596860397372646E-8</v>
      </c>
      <c r="AD25" t="s">
        <v>10</v>
      </c>
      <c r="AE25">
        <v>1</v>
      </c>
      <c r="AF25">
        <v>0</v>
      </c>
      <c r="AG25">
        <v>32.75</v>
      </c>
      <c r="AH25">
        <v>32.75</v>
      </c>
      <c r="AI25">
        <v>32.75</v>
      </c>
      <c r="AJ25">
        <v>0.745</v>
      </c>
      <c r="AK25">
        <v>1.20559E-8</v>
      </c>
    </row>
    <row r="26" spans="1:37">
      <c r="A26" s="4" t="s">
        <v>19</v>
      </c>
      <c r="B26" s="4" t="s">
        <v>136</v>
      </c>
      <c r="C26" s="4" t="s">
        <v>139</v>
      </c>
      <c r="D26">
        <v>28.909300000000002</v>
      </c>
      <c r="E26">
        <v>0.91532400000000003</v>
      </c>
      <c r="F26">
        <f>1/(1+E26)^D26</f>
        <v>6.9274612276888845E-9</v>
      </c>
      <c r="G26">
        <f>F26/AB26</f>
        <v>8.543751147293209E-2</v>
      </c>
      <c r="H26">
        <f>G26/MIN(G$2:G$42)</f>
        <v>32.363388118861245</v>
      </c>
      <c r="I26">
        <f>F26/AK26</f>
        <v>0.18149218952247217</v>
      </c>
      <c r="K26">
        <v>25.768699999999999</v>
      </c>
      <c r="L26">
        <v>0.85407699999999998</v>
      </c>
      <c r="M26">
        <f>1/(1+L26)^K26</f>
        <v>1.232242047458787E-7</v>
      </c>
      <c r="N26">
        <f>M26/AB26</f>
        <v>1.5197442556067902</v>
      </c>
      <c r="O26">
        <f>N26/MIN(N$2:N$42)</f>
        <v>991.28854647885987</v>
      </c>
      <c r="P26">
        <f>M26/AK26</f>
        <v>3.2283444087865374</v>
      </c>
      <c r="R26">
        <v>28.305199999999999</v>
      </c>
      <c r="S26">
        <v>0.93675900000000001</v>
      </c>
      <c r="T26">
        <f>1/(1+S26)^R26</f>
        <v>7.486317022524297E-9</v>
      </c>
      <c r="U26">
        <f>T26/AB26</f>
        <v>9.2329971324186189E-2</v>
      </c>
      <c r="V26">
        <f>U26/MIN(U$2:U$42)</f>
        <v>34.694195665861905</v>
      </c>
      <c r="W26">
        <f>T26/AK26</f>
        <v>0.19613362286988603</v>
      </c>
      <c r="Y26" s="4" t="s">
        <v>19</v>
      </c>
      <c r="Z26">
        <v>25.875399999999999</v>
      </c>
      <c r="AA26">
        <v>0.87951999999999997</v>
      </c>
      <c r="AB26">
        <f>1/(1+AA26)^Z26</f>
        <v>8.1082198068041933E-8</v>
      </c>
      <c r="AD26" t="s">
        <v>19</v>
      </c>
      <c r="AE26">
        <v>1</v>
      </c>
      <c r="AF26">
        <v>0</v>
      </c>
      <c r="AG26">
        <v>30.54</v>
      </c>
      <c r="AH26">
        <v>30.82</v>
      </c>
      <c r="AI26">
        <v>30.68</v>
      </c>
      <c r="AJ26">
        <v>0.745</v>
      </c>
      <c r="AK26">
        <v>3.8169472999999998E-8</v>
      </c>
    </row>
    <row r="27" spans="1:37">
      <c r="A27" s="4" t="s">
        <v>18</v>
      </c>
      <c r="B27" s="4" t="s">
        <v>136</v>
      </c>
      <c r="C27" s="4" t="s">
        <v>139</v>
      </c>
      <c r="D27">
        <v>30.417200000000001</v>
      </c>
      <c r="E27">
        <v>0.91532400000000003</v>
      </c>
      <c r="F27">
        <f>1/(1+E27)^D27</f>
        <v>2.6000458949504539E-9</v>
      </c>
      <c r="G27">
        <f>F27/AB27</f>
        <v>3.0365318718680669E-2</v>
      </c>
      <c r="H27">
        <f>G27/MIN(G$2:G$42)</f>
        <v>11.502261455226574</v>
      </c>
      <c r="I27">
        <f>F27/AK27</f>
        <v>0.15833791814710235</v>
      </c>
      <c r="K27">
        <v>28.147500000000001</v>
      </c>
      <c r="L27">
        <v>0.85407699999999998</v>
      </c>
      <c r="M27">
        <f>1/(1+L27)^K27</f>
        <v>2.83709378988826E-8</v>
      </c>
      <c r="N27">
        <f>M27/AB27</f>
        <v>0.33133744805065574</v>
      </c>
      <c r="O27">
        <f>N27/MIN(N$2:N$42)</f>
        <v>216.12255881895618</v>
      </c>
      <c r="P27">
        <f>M27/AK27</f>
        <v>1.72773690322701</v>
      </c>
      <c r="R27">
        <v>29.883800000000001</v>
      </c>
      <c r="S27">
        <v>0.93675900000000001</v>
      </c>
      <c r="T27">
        <f>1/(1+S27)^R27</f>
        <v>2.6368820218315644E-9</v>
      </c>
      <c r="U27">
        <f>T27/AB27</f>
        <v>3.0795519099096648E-2</v>
      </c>
      <c r="V27">
        <f>U27/MIN(U$2:U$42)</f>
        <v>11.571819528725101</v>
      </c>
      <c r="W27">
        <f>T27/AK27</f>
        <v>0.16058116918135715</v>
      </c>
      <c r="Y27" s="4" t="s">
        <v>18</v>
      </c>
      <c r="Z27">
        <v>25.789000000000001</v>
      </c>
      <c r="AA27">
        <v>0.87951999999999997</v>
      </c>
      <c r="AB27">
        <f>1/(1+AA27)^Z27</f>
        <v>8.5625509781028971E-8</v>
      </c>
      <c r="AD27" t="s">
        <v>18</v>
      </c>
      <c r="AE27">
        <v>1</v>
      </c>
      <c r="AF27">
        <v>0</v>
      </c>
      <c r="AG27">
        <v>32.35</v>
      </c>
      <c r="AH27">
        <v>32.04</v>
      </c>
      <c r="AI27">
        <v>32.195</v>
      </c>
      <c r="AJ27">
        <v>0.745</v>
      </c>
      <c r="AK27">
        <v>1.6420866999999999E-8</v>
      </c>
    </row>
    <row r="28" spans="1:37">
      <c r="A28" s="4" t="s">
        <v>21</v>
      </c>
      <c r="B28" s="4" t="s">
        <v>136</v>
      </c>
      <c r="C28" s="4" t="s">
        <v>139</v>
      </c>
      <c r="D28">
        <v>30.3443</v>
      </c>
      <c r="E28">
        <v>0.91532400000000003</v>
      </c>
      <c r="F28">
        <f>1/(1+E28)^D28</f>
        <v>2.7261922201518567E-9</v>
      </c>
      <c r="G28">
        <f>F28/AB28</f>
        <v>2.9349536510700203E-2</v>
      </c>
      <c r="H28">
        <f>G28/MIN(G$2:G$42)</f>
        <v>11.117487211754833</v>
      </c>
      <c r="I28">
        <f>F28/AK28</f>
        <v>3.8606137721492684E-2</v>
      </c>
      <c r="K28">
        <v>26.733899999999998</v>
      </c>
      <c r="L28">
        <v>0.85407699999999998</v>
      </c>
      <c r="M28">
        <f>1/(1+L28)^K28</f>
        <v>6.7904585697181743E-8</v>
      </c>
      <c r="N28">
        <f>M28/AB28</f>
        <v>0.73104460589077336</v>
      </c>
      <c r="O28">
        <f>N28/MIN(N$2:N$42)</f>
        <v>476.84085142031569</v>
      </c>
      <c r="P28">
        <f>M28/AK28</f>
        <v>0.96161003173880144</v>
      </c>
      <c r="R28">
        <v>29.7501</v>
      </c>
      <c r="S28">
        <v>0.93675900000000001</v>
      </c>
      <c r="T28">
        <f>1/(1+S28)^R28</f>
        <v>2.8805320029775921E-9</v>
      </c>
      <c r="U28">
        <f>T28/AB28</f>
        <v>3.1011121874202244E-2</v>
      </c>
      <c r="V28">
        <f>U28/MIN(U$2:U$42)</f>
        <v>11.652835094508744</v>
      </c>
      <c r="W28">
        <f>T28/AK28</f>
        <v>4.0791773373898624E-2</v>
      </c>
      <c r="Y28" s="4" t="s">
        <v>21</v>
      </c>
      <c r="Z28">
        <v>25.66</v>
      </c>
      <c r="AA28">
        <v>0.87951999999999997</v>
      </c>
      <c r="AB28">
        <f>1/(1+AA28)^Z28</f>
        <v>9.2887062088968466E-8</v>
      </c>
      <c r="AD28" t="s">
        <v>21</v>
      </c>
      <c r="AE28">
        <v>1</v>
      </c>
      <c r="AF28">
        <v>0</v>
      </c>
      <c r="AG28">
        <v>28.39</v>
      </c>
      <c r="AH28">
        <v>30.76</v>
      </c>
      <c r="AI28">
        <v>29.574999999999999</v>
      </c>
      <c r="AJ28">
        <v>0.745</v>
      </c>
      <c r="AK28">
        <v>7.0615512999999995E-8</v>
      </c>
    </row>
    <row r="29" spans="1:37">
      <c r="A29" s="4" t="s">
        <v>16</v>
      </c>
      <c r="B29" s="4" t="s">
        <v>136</v>
      </c>
      <c r="C29" s="4" t="s">
        <v>139</v>
      </c>
      <c r="D29">
        <v>29.4223</v>
      </c>
      <c r="E29">
        <v>0.91532400000000003</v>
      </c>
      <c r="F29">
        <f>1/(1+E29)^D29</f>
        <v>4.9634520328463723E-9</v>
      </c>
      <c r="G29">
        <f>F29/AB29</f>
        <v>4.7299366774925529E-2</v>
      </c>
      <c r="H29">
        <f>G29/MIN(G$2:G$42)</f>
        <v>17.916811226392706</v>
      </c>
      <c r="I29">
        <f>F29/AK29</f>
        <v>7.9668691136874331E-2</v>
      </c>
      <c r="K29">
        <v>26.415600000000001</v>
      </c>
      <c r="L29">
        <v>0.85407699999999998</v>
      </c>
      <c r="M29">
        <f>1/(1+L29)^K29</f>
        <v>8.2650250062477053E-8</v>
      </c>
      <c r="N29">
        <f>M29/AB29</f>
        <v>0.78761806619143648</v>
      </c>
      <c r="O29">
        <f>N29/MIN(N$2:N$42)</f>
        <v>513.74220704237223</v>
      </c>
      <c r="P29">
        <f>M29/AK29</f>
        <v>1.3266245349079853</v>
      </c>
      <c r="R29">
        <v>30.120899999999999</v>
      </c>
      <c r="S29">
        <v>0.93675900000000001</v>
      </c>
      <c r="T29">
        <f>1/(1+S29)^R29</f>
        <v>2.2543693880465012E-9</v>
      </c>
      <c r="U29">
        <f>T29/AB29</f>
        <v>2.1483081497662228E-2</v>
      </c>
      <c r="V29">
        <f>U29/MIN(U$2:U$42)</f>
        <v>8.0725491657366817</v>
      </c>
      <c r="W29">
        <f>T29/AK29</f>
        <v>3.6185029551238562E-2</v>
      </c>
      <c r="Y29" s="4" t="s">
        <v>16</v>
      </c>
      <c r="Z29">
        <v>25.466699999999999</v>
      </c>
      <c r="AA29">
        <v>0.87951999999999997</v>
      </c>
      <c r="AB29">
        <f>1/(1+AA29)^Z29</f>
        <v>1.0493696578360138E-7</v>
      </c>
      <c r="AD29" t="s">
        <v>16</v>
      </c>
      <c r="AE29">
        <v>1</v>
      </c>
      <c r="AF29">
        <v>0</v>
      </c>
      <c r="AG29">
        <v>29.52</v>
      </c>
      <c r="AH29">
        <v>30.08</v>
      </c>
      <c r="AI29">
        <v>29.8</v>
      </c>
      <c r="AJ29">
        <v>0.745</v>
      </c>
      <c r="AK29">
        <v>6.2301162000000002E-8</v>
      </c>
    </row>
    <row r="30" spans="1:37">
      <c r="A30" s="4" t="s">
        <v>13</v>
      </c>
      <c r="B30" s="4" t="s">
        <v>136</v>
      </c>
      <c r="C30" s="4" t="s">
        <v>139</v>
      </c>
      <c r="D30">
        <v>28.8413</v>
      </c>
      <c r="E30">
        <v>0.91532400000000003</v>
      </c>
      <c r="F30">
        <f>1/(1+E30)^D30</f>
        <v>7.2404669718854576E-9</v>
      </c>
      <c r="G30">
        <f>F30/AB30</f>
        <v>5.2767694533146635E-2</v>
      </c>
      <c r="H30">
        <f>G30/MIN(G$2:G$42)</f>
        <v>19.988191941367297</v>
      </c>
      <c r="I30">
        <f>F30/AK30</f>
        <v>0.14683328354475877</v>
      </c>
      <c r="K30">
        <v>27.382200000000001</v>
      </c>
      <c r="L30">
        <v>0.85407699999999998</v>
      </c>
      <c r="M30">
        <f>1/(1+L30)^K30</f>
        <v>4.550633638428896E-8</v>
      </c>
      <c r="N30">
        <f>M30/AB30</f>
        <v>0.33164497082478561</v>
      </c>
      <c r="O30">
        <f>N30/MIN(N$2:N$42)</f>
        <v>216.32314770267899</v>
      </c>
      <c r="P30">
        <f>M30/AK30</f>
        <v>0.92284721680837722</v>
      </c>
      <c r="R30">
        <v>30.2758</v>
      </c>
      <c r="S30">
        <v>0.93675900000000001</v>
      </c>
      <c r="T30">
        <f>1/(1+S30)^R30</f>
        <v>2.0349655937386873E-9</v>
      </c>
      <c r="U30">
        <f>T30/AB30</f>
        <v>1.4830596321041426E-2</v>
      </c>
      <c r="V30">
        <f>U30/MIN(U$2:U$42)</f>
        <v>5.5727907549868192</v>
      </c>
      <c r="W30">
        <f>T30/AK30</f>
        <v>4.1268150409289377E-2</v>
      </c>
      <c r="Y30" s="4" t="s">
        <v>13</v>
      </c>
      <c r="Z30">
        <v>25.041699999999999</v>
      </c>
      <c r="AA30">
        <v>0.87951999999999997</v>
      </c>
      <c r="AB30">
        <f>1/(1+AA30)^Z30</f>
        <v>1.3721401012388888E-7</v>
      </c>
      <c r="AD30" t="s">
        <v>13</v>
      </c>
      <c r="AE30">
        <v>1</v>
      </c>
      <c r="AF30">
        <v>0</v>
      </c>
      <c r="AG30">
        <v>29.75</v>
      </c>
      <c r="AH30">
        <v>30.69</v>
      </c>
      <c r="AI30">
        <v>30.22</v>
      </c>
      <c r="AJ30">
        <v>0.745</v>
      </c>
      <c r="AK30">
        <v>4.9310802E-8</v>
      </c>
    </row>
    <row r="31" spans="1:37">
      <c r="A31" s="4" t="s">
        <v>17</v>
      </c>
      <c r="B31" s="4" t="s">
        <v>136</v>
      </c>
      <c r="C31" s="4" t="s">
        <v>139</v>
      </c>
      <c r="D31">
        <v>28.604500000000002</v>
      </c>
      <c r="E31">
        <v>0.91532400000000003</v>
      </c>
      <c r="F31">
        <f>1/(1+E31)^D31</f>
        <v>8.445036709834705E-9</v>
      </c>
      <c r="G31">
        <f>F31/AB31</f>
        <v>5.0665742284323481E-2</v>
      </c>
      <c r="H31">
        <f>G31/MIN(G$2:G$42)</f>
        <v>19.191980824456095</v>
      </c>
      <c r="I31">
        <f>F31/AK31</f>
        <v>1.4009970858449485</v>
      </c>
      <c r="K31">
        <v>25.055399999999999</v>
      </c>
      <c r="L31">
        <v>0.85407699999999998</v>
      </c>
      <c r="M31">
        <f>1/(1+L31)^K31</f>
        <v>1.9140424254753355E-7</v>
      </c>
      <c r="N31">
        <f>M31/AB31</f>
        <v>1.1483239633222733</v>
      </c>
      <c r="O31">
        <f>N31/MIN(N$2:N$42)</f>
        <v>749.02102000976561</v>
      </c>
      <c r="P31">
        <f>M31/AK31</f>
        <v>31.753181808572965</v>
      </c>
      <c r="R31">
        <v>28.959099999999999</v>
      </c>
      <c r="S31">
        <v>0.93675900000000001</v>
      </c>
      <c r="T31">
        <f>1/(1+S31)^R31</f>
        <v>4.859028995134024E-9</v>
      </c>
      <c r="U31">
        <f>T31/AB31</f>
        <v>2.9151597474149332E-2</v>
      </c>
      <c r="V31">
        <f>U31/MIN(U$2:U$42)</f>
        <v>10.954094453137177</v>
      </c>
      <c r="W31">
        <f>T31/AK31</f>
        <v>0.806093057510477</v>
      </c>
      <c r="Y31" s="4" t="s">
        <v>17</v>
      </c>
      <c r="Z31">
        <v>24.7334</v>
      </c>
      <c r="AA31">
        <v>0.87951999999999997</v>
      </c>
      <c r="AB31">
        <f>1/(1+AA31)^Z31</f>
        <v>1.6668139711529873E-7</v>
      </c>
      <c r="AD31" t="s">
        <v>17</v>
      </c>
      <c r="AE31">
        <v>1</v>
      </c>
      <c r="AF31">
        <v>0</v>
      </c>
      <c r="AG31">
        <v>33.94</v>
      </c>
      <c r="AH31">
        <v>34.049999999999997</v>
      </c>
      <c r="AI31">
        <v>33.994999999999997</v>
      </c>
      <c r="AJ31">
        <v>0.745</v>
      </c>
      <c r="AK31">
        <v>6.0278759999999996E-9</v>
      </c>
    </row>
    <row r="32" spans="1:37">
      <c r="A32" s="4" t="s">
        <v>14</v>
      </c>
      <c r="B32" s="4" t="s">
        <v>136</v>
      </c>
      <c r="C32" s="4" t="s">
        <v>139</v>
      </c>
      <c r="D32">
        <v>30.561900000000001</v>
      </c>
      <c r="E32">
        <v>0.91532400000000003</v>
      </c>
      <c r="F32">
        <f>1/(1+E32)^D32</f>
        <v>2.3666855565109372E-9</v>
      </c>
      <c r="G32">
        <f>F32/AB32</f>
        <v>1.3179182846030972E-2</v>
      </c>
      <c r="H32">
        <f>G32/MIN(G$2:G$42)</f>
        <v>4.9922218260145339</v>
      </c>
      <c r="I32">
        <f>F32/AK32</f>
        <v>8.5162380808496543E-2</v>
      </c>
      <c r="K32">
        <v>27.883199999999999</v>
      </c>
      <c r="L32">
        <v>0.85407699999999998</v>
      </c>
      <c r="M32">
        <f>1/(1+L32)^K32</f>
        <v>3.3399492037331056E-8</v>
      </c>
      <c r="N32">
        <f>M32/AB32</f>
        <v>0.18598922502128656</v>
      </c>
      <c r="O32">
        <f>N32/MIN(N$2:N$42)</f>
        <v>121.31579892596305</v>
      </c>
      <c r="P32">
        <f>M32/AK32</f>
        <v>1.2018412213098706</v>
      </c>
      <c r="R32">
        <v>29.844200000000001</v>
      </c>
      <c r="S32">
        <v>0.93675900000000001</v>
      </c>
      <c r="T32">
        <f>1/(1+S32)^R32</f>
        <v>2.7068169808111682E-9</v>
      </c>
      <c r="U32">
        <f>T32/AB32</f>
        <v>1.5073246981505816E-2</v>
      </c>
      <c r="V32">
        <f>U32/MIN(U$2:U$42)</f>
        <v>5.6639699178508813</v>
      </c>
      <c r="W32">
        <f>T32/AK32</f>
        <v>9.7401607858116107E-2</v>
      </c>
      <c r="Y32" s="4" t="s">
        <v>14</v>
      </c>
      <c r="Z32">
        <v>24.615300000000001</v>
      </c>
      <c r="AA32">
        <v>0.87951999999999997</v>
      </c>
      <c r="AB32">
        <f>1/(1+AA32)^Z32</f>
        <v>1.7957756441809179E-7</v>
      </c>
      <c r="AD32" t="s">
        <v>14</v>
      </c>
      <c r="AE32">
        <v>1</v>
      </c>
      <c r="AF32">
        <v>0</v>
      </c>
      <c r="AG32">
        <v>31.56</v>
      </c>
      <c r="AH32">
        <v>30.94</v>
      </c>
      <c r="AI32">
        <v>31.25</v>
      </c>
      <c r="AJ32">
        <v>0.745</v>
      </c>
      <c r="AK32">
        <v>2.7790269999999999E-8</v>
      </c>
    </row>
    <row r="33" spans="1:37">
      <c r="A33" s="25" t="s">
        <v>23</v>
      </c>
      <c r="B33" s="4" t="s">
        <v>136</v>
      </c>
      <c r="C33" s="25" t="s">
        <v>140</v>
      </c>
      <c r="D33">
        <v>27.541799999999999</v>
      </c>
      <c r="E33">
        <v>0.91532400000000003</v>
      </c>
      <c r="F33">
        <f>1/(1+E33)^D33</f>
        <v>1.6847690724176983E-8</v>
      </c>
      <c r="G33">
        <f>F33/AB33</f>
        <v>0.66937657676368856</v>
      </c>
      <c r="H33">
        <f>G33/MIN(G$2:G$42)</f>
        <v>253.55717386901225</v>
      </c>
      <c r="I33">
        <f>F33/AK33</f>
        <v>1.7076038339264967</v>
      </c>
      <c r="K33">
        <v>25.63</v>
      </c>
      <c r="L33">
        <v>0.85407699999999998</v>
      </c>
      <c r="M33">
        <f>1/(1+L33)^K33</f>
        <v>1.3424105148102008E-7</v>
      </c>
      <c r="N33">
        <f>M33/AB33</f>
        <v>5.3335389978743155</v>
      </c>
      <c r="O33">
        <f>N33/MIN(N$2:N$42)</f>
        <v>3478.9248923202331</v>
      </c>
      <c r="P33">
        <f>M33/AK33</f>
        <v>13.606050700489229</v>
      </c>
      <c r="R33">
        <v>28.794599999999999</v>
      </c>
      <c r="S33">
        <v>0.93675900000000001</v>
      </c>
      <c r="T33">
        <f>1/(1+S33)^R33</f>
        <v>5.4171819657216601E-9</v>
      </c>
      <c r="U33">
        <f>T33/AB33</f>
        <v>0.21523037069508483</v>
      </c>
      <c r="V33">
        <f>U33/MIN(U$2:U$42)</f>
        <v>80.875629950241191</v>
      </c>
      <c r="W33">
        <f>T33/AK33</f>
        <v>0.54906045256808744</v>
      </c>
      <c r="Y33" s="25" t="s">
        <v>23</v>
      </c>
      <c r="Z33">
        <v>27.729299999999999</v>
      </c>
      <c r="AA33">
        <v>0.87951999999999997</v>
      </c>
      <c r="AB33">
        <f>1/(1+AA33)^Z33</f>
        <v>2.5169226574423084E-8</v>
      </c>
      <c r="AD33" t="s">
        <v>23</v>
      </c>
      <c r="AE33">
        <v>1</v>
      </c>
      <c r="AF33">
        <v>1</v>
      </c>
      <c r="AG33">
        <v>32.9</v>
      </c>
      <c r="AH33">
        <v>33.32</v>
      </c>
      <c r="AI33">
        <v>33.11</v>
      </c>
      <c r="AJ33">
        <v>0.745</v>
      </c>
      <c r="AK33">
        <v>9.8662760000000008E-9</v>
      </c>
    </row>
    <row r="34" spans="1:37">
      <c r="A34" s="25" t="s">
        <v>26</v>
      </c>
      <c r="B34" s="4" t="s">
        <v>136</v>
      </c>
      <c r="C34" s="25" t="s">
        <v>140</v>
      </c>
      <c r="D34">
        <v>29.2516</v>
      </c>
      <c r="E34">
        <v>0.91532400000000003</v>
      </c>
      <c r="F34">
        <f>1/(1+E34)^D34</f>
        <v>5.5457792869333062E-9</v>
      </c>
      <c r="G34">
        <f>F34/AB34</f>
        <v>7.1544559731176446E-2</v>
      </c>
      <c r="H34">
        <f>G34/MIN(G$2:G$42)</f>
        <v>27.100793485852833</v>
      </c>
      <c r="I34">
        <f>F34/AK34</f>
        <v>7.3255128547634787E-2</v>
      </c>
      <c r="K34">
        <v>26.085000000000001</v>
      </c>
      <c r="L34">
        <v>0.85407699999999998</v>
      </c>
      <c r="M34">
        <f>1/(1+L34)^K34</f>
        <v>1.0136481019167129E-7</v>
      </c>
      <c r="N34">
        <f>M34/AB34</f>
        <v>1.3076792894525096</v>
      </c>
      <c r="O34">
        <f>N34/MIN(N$2:N$42)</f>
        <v>852.96423876549954</v>
      </c>
      <c r="P34">
        <f>M34/AK34</f>
        <v>1.3389447752262811</v>
      </c>
      <c r="R34">
        <v>29.093800000000002</v>
      </c>
      <c r="S34">
        <v>0.93675900000000001</v>
      </c>
      <c r="T34">
        <f>1/(1+S34)^R34</f>
        <v>4.4450884753715372E-9</v>
      </c>
      <c r="U34">
        <f>T34/AB34</f>
        <v>5.7344852992236933E-2</v>
      </c>
      <c r="V34">
        <f>U34/MIN(U$2:U$42)</f>
        <v>21.548079368043609</v>
      </c>
      <c r="W34">
        <f>T34/AK34</f>
        <v>5.8715919047873905E-2</v>
      </c>
      <c r="Y34" s="25" t="s">
        <v>26</v>
      </c>
      <c r="Z34">
        <v>25.9467</v>
      </c>
      <c r="AA34">
        <v>0.87951999999999997</v>
      </c>
      <c r="AB34">
        <f>1/(1+AA34)^Z34</f>
        <v>7.7515038289021189E-8</v>
      </c>
      <c r="AD34" t="s">
        <v>26</v>
      </c>
      <c r="AE34">
        <v>1</v>
      </c>
      <c r="AF34">
        <v>1</v>
      </c>
      <c r="AG34">
        <v>29.37</v>
      </c>
      <c r="AH34">
        <v>29.53</v>
      </c>
      <c r="AI34">
        <v>29.45</v>
      </c>
      <c r="AJ34">
        <v>0.745</v>
      </c>
      <c r="AK34">
        <v>7.5704997000000004E-8</v>
      </c>
    </row>
    <row r="35" spans="1:37">
      <c r="A35" s="25" t="s">
        <v>29</v>
      </c>
      <c r="B35" s="4" t="s">
        <v>136</v>
      </c>
      <c r="C35" s="25" t="s">
        <v>140</v>
      </c>
      <c r="D35">
        <v>29.034700000000001</v>
      </c>
      <c r="E35">
        <v>0.91532400000000003</v>
      </c>
      <c r="F35">
        <f>1/(1+E35)^D35</f>
        <v>6.3852943987102527E-9</v>
      </c>
      <c r="G35">
        <f>F35/AB35</f>
        <v>7.8542444677902154E-2</v>
      </c>
      <c r="H35">
        <f>G35/MIN(G$2:G$42)</f>
        <v>29.75156435496659</v>
      </c>
      <c r="I35">
        <f>F35/AK35</f>
        <v>4.6746943430491524E-2</v>
      </c>
      <c r="K35">
        <v>27.933299999999999</v>
      </c>
      <c r="L35">
        <v>0.85407699999999998</v>
      </c>
      <c r="M35">
        <f>1/(1+L35)^K35</f>
        <v>3.2382223110620213E-8</v>
      </c>
      <c r="N35">
        <f>M35/AB35</f>
        <v>0.39831819934991602</v>
      </c>
      <c r="O35">
        <f>N35/MIN(N$2:N$42)</f>
        <v>259.81231211300314</v>
      </c>
      <c r="P35">
        <f>M35/AK35</f>
        <v>0.23707128557948409</v>
      </c>
      <c r="R35">
        <v>30.262599999999999</v>
      </c>
      <c r="S35">
        <v>0.93675900000000001</v>
      </c>
      <c r="T35">
        <f>1/(1+S35)^R35</f>
        <v>2.0527991937781546E-9</v>
      </c>
      <c r="U35">
        <f>T35/AB35</f>
        <v>2.5250498574463473E-2</v>
      </c>
      <c r="V35">
        <f>U35/MIN(U$2:U$42)</f>
        <v>9.4882054617677465</v>
      </c>
      <c r="W35">
        <f>T35/AK35</f>
        <v>1.502860820404602E-2</v>
      </c>
      <c r="Y35" s="25" t="s">
        <v>29</v>
      </c>
      <c r="Z35">
        <v>25.871200000000002</v>
      </c>
      <c r="AA35">
        <v>0.87951999999999997</v>
      </c>
      <c r="AB35">
        <f>1/(1+AA35)^Z35</f>
        <v>8.1297372712244465E-8</v>
      </c>
      <c r="AD35" t="s">
        <v>29</v>
      </c>
      <c r="AE35">
        <v>1</v>
      </c>
      <c r="AF35">
        <v>1</v>
      </c>
      <c r="AG35">
        <v>28.07</v>
      </c>
      <c r="AH35">
        <v>28.71</v>
      </c>
      <c r="AI35">
        <v>28.39</v>
      </c>
      <c r="AJ35">
        <v>0.745</v>
      </c>
      <c r="AK35">
        <v>1.3659276799999999E-7</v>
      </c>
    </row>
    <row r="36" spans="1:37">
      <c r="A36" s="25" t="s">
        <v>25</v>
      </c>
      <c r="B36" s="4" t="s">
        <v>136</v>
      </c>
      <c r="C36" s="25" t="s">
        <v>140</v>
      </c>
      <c r="D36">
        <v>29.6982</v>
      </c>
      <c r="E36">
        <v>0.91532400000000003</v>
      </c>
      <c r="F36">
        <f>1/(1+E36)^D36</f>
        <v>4.1487110896725038E-9</v>
      </c>
      <c r="G36">
        <f>F36/AB36</f>
        <v>4.3989946505050656E-2</v>
      </c>
      <c r="H36">
        <f>G36/MIN(G$2:G$42)</f>
        <v>16.663216045588321</v>
      </c>
      <c r="I36">
        <f>F36/AK36</f>
        <v>1.2819717639941373E-3</v>
      </c>
      <c r="K36">
        <v>26.369299999999999</v>
      </c>
      <c r="L36">
        <v>0.85407699999999998</v>
      </c>
      <c r="M36">
        <f>1/(1+L36)^K36</f>
        <v>8.504689989828188E-8</v>
      </c>
      <c r="N36">
        <f>M36/AB36</f>
        <v>0.9017761169870101</v>
      </c>
      <c r="O36">
        <f>N36/MIN(N$2:N$42)</f>
        <v>588.20445147890155</v>
      </c>
      <c r="P36">
        <f>M36/AK36</f>
        <v>2.6279902824816806E-2</v>
      </c>
      <c r="R36">
        <v>29.9802</v>
      </c>
      <c r="S36">
        <v>0.93675900000000001</v>
      </c>
      <c r="T36">
        <f>1/(1+S36)^R36</f>
        <v>2.4740963754547616E-9</v>
      </c>
      <c r="U36">
        <f>T36/AB36</f>
        <v>2.6233537320909488E-2</v>
      </c>
      <c r="V36">
        <f>U36/MIN(U$2:U$42)</f>
        <v>9.8575951423577095</v>
      </c>
      <c r="W36">
        <f>T36/AK36</f>
        <v>7.6450772931108482E-4</v>
      </c>
      <c r="Y36" s="25" t="s">
        <v>25</v>
      </c>
      <c r="Z36">
        <v>25.635899999999999</v>
      </c>
      <c r="AA36">
        <v>0.87951999999999997</v>
      </c>
      <c r="AB36">
        <f>1/(1+AA36)^Z36</f>
        <v>9.4310437254025167E-8</v>
      </c>
      <c r="AD36" t="s">
        <v>25</v>
      </c>
      <c r="AE36">
        <v>1</v>
      </c>
      <c r="AF36">
        <v>1</v>
      </c>
      <c r="AG36">
        <v>22.73</v>
      </c>
      <c r="AH36">
        <v>22.68</v>
      </c>
      <c r="AI36">
        <v>22.704999999999998</v>
      </c>
      <c r="AJ36">
        <v>0.745</v>
      </c>
      <c r="AK36">
        <v>3.2361953720000002E-6</v>
      </c>
    </row>
    <row r="37" spans="1:37">
      <c r="A37" s="25" t="s">
        <v>24</v>
      </c>
      <c r="B37" s="4" t="s">
        <v>136</v>
      </c>
      <c r="C37" s="25" t="s">
        <v>140</v>
      </c>
      <c r="D37">
        <v>29.9696</v>
      </c>
      <c r="E37">
        <v>0.91532400000000003</v>
      </c>
      <c r="F37">
        <f>1/(1+E37)^D37</f>
        <v>3.4778644025221829E-9</v>
      </c>
      <c r="G37">
        <f>F37/AB37</f>
        <v>3.484304213380867E-2</v>
      </c>
      <c r="H37">
        <f>G37/MIN(G$2:G$42)</f>
        <v>13.198405201391411</v>
      </c>
      <c r="I37">
        <f>F37/AK37</f>
        <v>4.568463315152009E-2</v>
      </c>
      <c r="K37">
        <v>27.6294</v>
      </c>
      <c r="L37">
        <v>0.85407699999999998</v>
      </c>
      <c r="M37">
        <f>1/(1+L37)^K37</f>
        <v>3.9065257285829195E-8</v>
      </c>
      <c r="N37">
        <f>M37/AB37</f>
        <v>0.39137592730501547</v>
      </c>
      <c r="O37">
        <f>N37/MIN(N$2:N$42)</f>
        <v>255.28405366474036</v>
      </c>
      <c r="P37">
        <f>M37/AK37</f>
        <v>0.51315455162040957</v>
      </c>
      <c r="R37">
        <v>30.1738</v>
      </c>
      <c r="S37">
        <v>0.93675900000000001</v>
      </c>
      <c r="T37">
        <f>1/(1+S37)^R37</f>
        <v>2.1769015080175977E-9</v>
      </c>
      <c r="U37">
        <f>T37/AB37</f>
        <v>2.1809323822401382E-2</v>
      </c>
      <c r="V37">
        <f>U37/MIN(U$2:U$42)</f>
        <v>8.1951389909760266</v>
      </c>
      <c r="W37">
        <f>T37/AK37</f>
        <v>2.8595406631912384E-2</v>
      </c>
      <c r="Y37" s="25" t="s">
        <v>24</v>
      </c>
      <c r="Z37">
        <v>25.545999999999999</v>
      </c>
      <c r="AA37">
        <v>0.87951999999999997</v>
      </c>
      <c r="AB37">
        <f>1/(1+AA37)^Z37</f>
        <v>9.9815176561393427E-8</v>
      </c>
      <c r="AD37" t="s">
        <v>24</v>
      </c>
      <c r="AE37">
        <v>1</v>
      </c>
      <c r="AF37">
        <v>1</v>
      </c>
      <c r="AG37">
        <v>29.05</v>
      </c>
      <c r="AH37">
        <v>29.83</v>
      </c>
      <c r="AI37">
        <v>29.44</v>
      </c>
      <c r="AJ37">
        <v>0.745</v>
      </c>
      <c r="AK37">
        <v>7.6127664000000004E-8</v>
      </c>
    </row>
    <row r="38" spans="1:37">
      <c r="A38" s="25" t="s">
        <v>22</v>
      </c>
      <c r="B38" s="4" t="s">
        <v>136</v>
      </c>
      <c r="C38" s="25" t="s">
        <v>140</v>
      </c>
      <c r="D38">
        <v>28.741199999999999</v>
      </c>
      <c r="E38">
        <v>0.91532400000000003</v>
      </c>
      <c r="F38">
        <f>1/(1+E38)^D38</f>
        <v>7.7271443634794995E-9</v>
      </c>
      <c r="G38">
        <f>F38/AB38</f>
        <v>6.2375806692390588E-2</v>
      </c>
      <c r="H38">
        <f>G38/MIN(G$2:G$42)</f>
        <v>23.627706453651239</v>
      </c>
      <c r="I38">
        <f>F38/AK38</f>
        <v>8.2836395145780367E-2</v>
      </c>
      <c r="K38">
        <v>25.77</v>
      </c>
      <c r="L38">
        <v>0.85407699999999998</v>
      </c>
      <c r="M38">
        <f>1/(1+L38)^K38</f>
        <v>1.2312534429561692E-7</v>
      </c>
      <c r="N38">
        <f>M38/AB38</f>
        <v>0.99390438607764631</v>
      </c>
      <c r="O38">
        <f>N38/MIN(N$2:N$42)</f>
        <v>648.29725829132553</v>
      </c>
      <c r="P38">
        <f>M38/AK38</f>
        <v>1.3199261192448197</v>
      </c>
      <c r="R38">
        <v>29.210100000000001</v>
      </c>
      <c r="S38">
        <v>0.93675900000000001</v>
      </c>
      <c r="T38">
        <f>1/(1+S38)^R38</f>
        <v>4.1161720499742462E-9</v>
      </c>
      <c r="U38">
        <f>T38/AB38</f>
        <v>3.3226964584132795E-2</v>
      </c>
      <c r="V38">
        <f>U38/MIN(U$2:U$42)</f>
        <v>12.48546700634132</v>
      </c>
      <c r="W38">
        <f>T38/AK38</f>
        <v>4.4126114173716133E-2</v>
      </c>
      <c r="Y38" s="25" t="s">
        <v>22</v>
      </c>
      <c r="Z38">
        <v>25.203700000000001</v>
      </c>
      <c r="AA38">
        <v>0.87951999999999997</v>
      </c>
      <c r="AB38">
        <f>1/(1+AA38)^Z38</f>
        <v>1.2388047182437734E-7</v>
      </c>
      <c r="AD38" t="s">
        <v>22</v>
      </c>
      <c r="AE38">
        <v>1</v>
      </c>
      <c r="AF38">
        <v>1</v>
      </c>
      <c r="AG38">
        <v>28.86</v>
      </c>
      <c r="AH38">
        <v>29.29</v>
      </c>
      <c r="AI38">
        <v>29.074999999999999</v>
      </c>
      <c r="AJ38">
        <v>0.745</v>
      </c>
      <c r="AK38">
        <v>9.3281997000000003E-8</v>
      </c>
    </row>
    <row r="39" spans="1:37">
      <c r="A39" s="25" t="s">
        <v>72</v>
      </c>
      <c r="B39" s="4" t="s">
        <v>136</v>
      </c>
      <c r="C39" s="25" t="s">
        <v>140</v>
      </c>
      <c r="D39">
        <v>29.3767</v>
      </c>
      <c r="E39">
        <v>0.91532400000000003</v>
      </c>
      <c r="F39">
        <f>1/(1+E39)^D39</f>
        <v>5.112744330603271E-9</v>
      </c>
      <c r="G39">
        <f>F39/AB39</f>
        <v>3.7454396516344253E-2</v>
      </c>
      <c r="H39">
        <f>G39/MIN(G$2:G$42)</f>
        <v>14.187575812062382</v>
      </c>
      <c r="I39">
        <f>F39/AK39</f>
        <v>2.3514036374603628E-2</v>
      </c>
      <c r="K39">
        <v>36.099499999999999</v>
      </c>
      <c r="L39">
        <v>0.85407699999999998</v>
      </c>
      <c r="M39">
        <f>1/(1+L39)^K39</f>
        <v>2.0927709303572657E-10</v>
      </c>
      <c r="N39">
        <f>M39/AB39</f>
        <v>1.5330997831106284E-3</v>
      </c>
      <c r="O39">
        <f>N39/MIN(N$2:N$42)</f>
        <v>1</v>
      </c>
      <c r="P39">
        <f>M39/AK39</f>
        <v>9.6248684851267378E-4</v>
      </c>
      <c r="R39">
        <v>32.8825</v>
      </c>
      <c r="S39">
        <v>0.93675900000000001</v>
      </c>
      <c r="T39">
        <f>1/(1+S39)^R39</f>
        <v>3.6327636988074198E-10</v>
      </c>
      <c r="U39">
        <f>T39/AB39</f>
        <v>2.6612512425251652E-3</v>
      </c>
      <c r="V39">
        <f>U39/MIN(U$2:U$42)</f>
        <v>1</v>
      </c>
      <c r="W39">
        <f>T39/AK39</f>
        <v>1.6707453420425223E-3</v>
      </c>
      <c r="Y39" s="25" t="s">
        <v>72</v>
      </c>
      <c r="Z39">
        <v>25.049900000000001</v>
      </c>
      <c r="AA39">
        <v>0.87951999999999997</v>
      </c>
      <c r="AB39">
        <f>1/(1+AA39)^Z39</f>
        <v>1.3650585261391636E-7</v>
      </c>
      <c r="AD39" t="s">
        <v>72</v>
      </c>
      <c r="AE39">
        <v>1</v>
      </c>
      <c r="AF39">
        <v>1</v>
      </c>
      <c r="AG39">
        <v>27.03</v>
      </c>
      <c r="AH39">
        <v>28.08</v>
      </c>
      <c r="AI39">
        <v>27.555</v>
      </c>
      <c r="AJ39">
        <v>0.745</v>
      </c>
      <c r="AK39">
        <v>2.1743371699999999E-7</v>
      </c>
    </row>
    <row r="40" spans="1:37">
      <c r="A40" s="25" t="s">
        <v>30</v>
      </c>
      <c r="B40" s="4" t="s">
        <v>136</v>
      </c>
      <c r="C40" s="25" t="s">
        <v>140</v>
      </c>
      <c r="D40">
        <v>27.193899999999999</v>
      </c>
      <c r="E40">
        <v>0.91532400000000003</v>
      </c>
      <c r="F40">
        <f>1/(1+E40)^D40</f>
        <v>2.1121874628981969E-8</v>
      </c>
      <c r="G40">
        <f>F40/AB40</f>
        <v>0.12474454387446875</v>
      </c>
      <c r="H40">
        <f>G40/MIN(G$2:G$42)</f>
        <v>47.2527350050309</v>
      </c>
      <c r="I40">
        <f>F40/AK40</f>
        <v>6.689638201677113E-2</v>
      </c>
      <c r="K40">
        <v>26.262499999999999</v>
      </c>
      <c r="L40">
        <v>0.85407699999999998</v>
      </c>
      <c r="M40">
        <f>1/(1+L40)^K40</f>
        <v>9.0843641121322856E-8</v>
      </c>
      <c r="N40">
        <f>M40/AB40</f>
        <v>0.53651717826343071</v>
      </c>
      <c r="O40">
        <f>N40/MIN(N$2:N$42)</f>
        <v>349.9558112093971</v>
      </c>
      <c r="P40">
        <f>M40/AK40</f>
        <v>0.28771645637494142</v>
      </c>
      <c r="R40">
        <v>27.655899999999999</v>
      </c>
      <c r="S40">
        <v>0.93675900000000001</v>
      </c>
      <c r="T40">
        <f>1/(1+S40)^R40</f>
        <v>1.1499167236130521E-8</v>
      </c>
      <c r="U40">
        <f>T40/AB40</f>
        <v>6.7913402432522404E-2</v>
      </c>
      <c r="V40">
        <f>U40/MIN(U$2:U$42)</f>
        <v>25.519350201629901</v>
      </c>
      <c r="W40">
        <f>T40/AK40</f>
        <v>3.6419716422680139E-2</v>
      </c>
      <c r="Y40" s="25" t="s">
        <v>30</v>
      </c>
      <c r="Z40">
        <v>24.708500000000001</v>
      </c>
      <c r="AA40">
        <v>0.87951999999999997</v>
      </c>
      <c r="AB40">
        <f>1/(1+AA40)^Z40</f>
        <v>1.6932102978577604E-7</v>
      </c>
      <c r="AD40" t="s">
        <v>30</v>
      </c>
      <c r="AE40">
        <v>1</v>
      </c>
      <c r="AF40">
        <v>1</v>
      </c>
      <c r="AG40">
        <v>26.92</v>
      </c>
      <c r="AH40">
        <v>26.85</v>
      </c>
      <c r="AI40">
        <v>26.885000000000002</v>
      </c>
      <c r="AJ40">
        <v>0.745</v>
      </c>
      <c r="AK40">
        <v>3.1574016400000001E-7</v>
      </c>
    </row>
    <row r="41" spans="1:37">
      <c r="A41" s="25" t="s">
        <v>28</v>
      </c>
      <c r="B41" s="4" t="s">
        <v>136</v>
      </c>
      <c r="C41" s="25" t="s">
        <v>140</v>
      </c>
      <c r="D41">
        <v>27.4649</v>
      </c>
      <c r="E41">
        <v>0.91532400000000003</v>
      </c>
      <c r="F41">
        <f>1/(1+E41)^D41</f>
        <v>1.7711070450223368E-8</v>
      </c>
      <c r="G41">
        <f>F41/AB41</f>
        <v>8.2877757045756936E-2</v>
      </c>
      <c r="H41">
        <f>G41/MIN(G$2:G$42)</f>
        <v>31.393763365196826</v>
      </c>
      <c r="I41">
        <f>F41/AK41</f>
        <v>4.0630252599992648E-3</v>
      </c>
      <c r="K41">
        <v>24.995899999999999</v>
      </c>
      <c r="L41">
        <v>0.85407699999999998</v>
      </c>
      <c r="M41">
        <f>1/(1+L41)^K41</f>
        <v>1.9856612558593566E-7</v>
      </c>
      <c r="N41">
        <f>M41/AB41</f>
        <v>0.92917676320467046</v>
      </c>
      <c r="O41">
        <f>N41/MIN(N$2:N$42)</f>
        <v>606.07716043073833</v>
      </c>
      <c r="P41">
        <f>M41/AK41</f>
        <v>4.5552254241395557E-2</v>
      </c>
      <c r="R41">
        <v>27.766400000000001</v>
      </c>
      <c r="S41">
        <v>0.93675900000000001</v>
      </c>
      <c r="T41">
        <f>1/(1+S41)^R41</f>
        <v>1.0689183637575402E-8</v>
      </c>
      <c r="U41">
        <f>T41/AB41</f>
        <v>5.0019312329102152E-2</v>
      </c>
      <c r="V41">
        <f>U41/MIN(U$2:U$42)</f>
        <v>18.795411545450566</v>
      </c>
      <c r="W41">
        <f>T41/AK41</f>
        <v>2.4521625189341369E-3</v>
      </c>
      <c r="Y41" s="25" t="s">
        <v>28</v>
      </c>
      <c r="Z41">
        <v>24.339600000000001</v>
      </c>
      <c r="AA41">
        <v>0.87951999999999997</v>
      </c>
      <c r="AB41">
        <f>1/(1+AA41)^Z41</f>
        <v>2.1370113141991837E-7</v>
      </c>
      <c r="AD41" t="s">
        <v>28</v>
      </c>
      <c r="AE41">
        <v>1</v>
      </c>
      <c r="AF41">
        <v>1</v>
      </c>
      <c r="AG41">
        <v>22.19</v>
      </c>
      <c r="AH41">
        <v>22.15</v>
      </c>
      <c r="AI41">
        <v>22.17</v>
      </c>
      <c r="AJ41">
        <v>0.745</v>
      </c>
      <c r="AK41">
        <v>4.359084504E-6</v>
      </c>
    </row>
    <row r="42" spans="1:37">
      <c r="A42" s="25" t="s">
        <v>27</v>
      </c>
      <c r="B42" s="4" t="s">
        <v>136</v>
      </c>
      <c r="C42" s="25" t="s">
        <v>140</v>
      </c>
      <c r="D42">
        <v>27.390699999999999</v>
      </c>
      <c r="E42">
        <v>0.91532400000000003</v>
      </c>
      <c r="F42">
        <f>1/(1+E42)^D42</f>
        <v>1.8586053612844003E-8</v>
      </c>
      <c r="G42">
        <f>F42/AB42</f>
        <v>7.1601000958724459E-2</v>
      </c>
      <c r="H42">
        <f>G42/MIN(G$2:G$42)</f>
        <v>27.122173197428584</v>
      </c>
      <c r="I42">
        <f>F42/AK42</f>
        <v>1.2983230275574549E-2</v>
      </c>
      <c r="K42">
        <v>26.758099999999999</v>
      </c>
      <c r="L42">
        <v>0.85407699999999998</v>
      </c>
      <c r="M42">
        <f>1/(1+L42)^K42</f>
        <v>6.6897580661232491E-8</v>
      </c>
      <c r="N42">
        <f>M42/AB42</f>
        <v>0.25771655655567155</v>
      </c>
      <c r="O42">
        <f>N42/MIN(N$2:N$42)</f>
        <v>168.10161960415249</v>
      </c>
      <c r="P42">
        <f>M42/AK42</f>
        <v>4.6731098096230057E-2</v>
      </c>
      <c r="R42">
        <v>28.203900000000001</v>
      </c>
      <c r="S42">
        <v>0.93675900000000001</v>
      </c>
      <c r="T42">
        <f>1/(1+S42)^R42</f>
        <v>8.004772079684467E-9</v>
      </c>
      <c r="U42">
        <f>T42/AB42</f>
        <v>3.083762186910834E-2</v>
      </c>
      <c r="V42">
        <f>U42/MIN(U$2:U$42)</f>
        <v>11.587640195837968</v>
      </c>
      <c r="W42">
        <f>T42/AK42</f>
        <v>5.5917087822351542E-3</v>
      </c>
      <c r="Y42" s="25" t="s">
        <v>27</v>
      </c>
      <c r="Z42">
        <v>24.031400000000001</v>
      </c>
      <c r="AA42">
        <v>0.87951999999999997</v>
      </c>
      <c r="AB42">
        <f>1/(1+AA42)^Z42</f>
        <v>2.5957812550076262E-7</v>
      </c>
      <c r="AD42" t="s">
        <v>27</v>
      </c>
      <c r="AE42">
        <v>1</v>
      </c>
      <c r="AF42">
        <v>1</v>
      </c>
      <c r="AG42">
        <v>24.39</v>
      </c>
      <c r="AH42">
        <v>23.95</v>
      </c>
      <c r="AI42">
        <v>24.17</v>
      </c>
      <c r="AJ42">
        <v>0.745</v>
      </c>
      <c r="AK42">
        <v>1.431543092E-6</v>
      </c>
    </row>
  </sheetData>
  <sortState ref="A2:AK43">
    <sortCondition ref="B2:B46"/>
    <sortCondition ref="C2:C46"/>
  </sortState>
  <conditionalFormatting sqref="O1:Q1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{84A8ABED-66F4-F849-9A3E-017B5DB88EA2}</x14:id>
        </ext>
      </extLst>
    </cfRule>
  </conditionalFormatting>
  <conditionalFormatting sqref="V1:X1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{BF0EAA55-87D1-FE4B-8B50-8852760D20E3}</x14:id>
        </ext>
      </extLst>
    </cfRule>
  </conditionalFormatting>
  <conditionalFormatting sqref="M1:M1048576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{35050906-B22B-5D49-8166-676F5B7838B4}</x14:id>
        </ext>
      </extLst>
    </cfRule>
  </conditionalFormatting>
  <conditionalFormatting sqref="T1:T1048576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{24CFC0D5-A0A0-EA49-B789-450CE6E3C62C}</x14:id>
        </ext>
      </extLst>
    </cfRule>
  </conditionalFormatting>
  <conditionalFormatting sqref="AK1:AK1048576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{5EFFEA91-3B65-C943-BDD6-74E9CD3FE130}</x14:id>
        </ext>
      </extLst>
    </cfRule>
  </conditionalFormatting>
  <conditionalFormatting sqref="H2:I42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{677B5D57-7E66-764B-B59B-01FF80661BC9}</x14:id>
        </ext>
      </extLst>
    </cfRule>
  </conditionalFormatting>
  <conditionalFormatting sqref="O2:P42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{4F961F36-C2E3-2E4F-8005-A9982FF818E0}</x14:id>
        </ext>
      </extLst>
    </cfRule>
  </conditionalFormatting>
  <conditionalFormatting sqref="V2:W42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{672B1B7C-9DF4-3C43-8241-0B2DD2ACA172}</x14:id>
        </ext>
      </extLst>
    </cfRule>
  </conditionalFormatting>
  <conditionalFormatting sqref="AB2:AB42">
    <cfRule type="dataBar" priority="4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{91D4B0E7-F828-0648-9A59-46AE031A68AB}</x14:id>
        </ext>
      </extLst>
    </cfRule>
  </conditionalFormatting>
  <conditionalFormatting sqref="F2:F42">
    <cfRule type="dataBar" priority="5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{8CAEF291-DF11-CD4F-8207-9BB318BE7237}</x14:id>
        </ext>
      </extLst>
    </cfRule>
  </conditionalFormatting>
  <conditionalFormatting sqref="I2:I42">
    <cfRule type="dataBar" priority="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{E1D3E284-5CC5-B043-9474-2E8381B697A0}</x14:id>
        </ext>
      </extLst>
    </cfRule>
  </conditionalFormatting>
  <conditionalFormatting sqref="P2:P42">
    <cfRule type="dataBar" priority="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{ACC58059-A700-934D-8DA1-B065A5EEE6D8}</x14:id>
        </ext>
      </extLst>
    </cfRule>
  </conditionalFormatting>
  <conditionalFormatting sqref="W2:W42">
    <cfRule type="dataBar" priority="5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{B480212C-7BA5-AD43-ADF7-B1A7252E1C95}</x14:id>
        </ext>
      </extLst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A8ABED-66F4-F849-9A3E-017B5DB88E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O1:Q1</xm:sqref>
        </x14:conditionalFormatting>
        <x14:conditionalFormatting xmlns:xm="http://schemas.microsoft.com/office/excel/2006/main">
          <x14:cfRule type="dataBar" id="{BF0EAA55-87D1-FE4B-8B50-8852760D20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V1:X1</xm:sqref>
        </x14:conditionalFormatting>
        <x14:conditionalFormatting xmlns:xm="http://schemas.microsoft.com/office/excel/2006/main">
          <x14:cfRule type="dataBar" id="{35050906-B22B-5D49-8166-676F5B7838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M1:M1048576</xm:sqref>
        </x14:conditionalFormatting>
        <x14:conditionalFormatting xmlns:xm="http://schemas.microsoft.com/office/excel/2006/main">
          <x14:cfRule type="dataBar" id="{24CFC0D5-A0A0-EA49-B789-450CE6E3C6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T1:T1048576</xm:sqref>
        </x14:conditionalFormatting>
        <x14:conditionalFormatting xmlns:xm="http://schemas.microsoft.com/office/excel/2006/main">
          <x14:cfRule type="dataBar" id="{5EFFEA91-3B65-C943-BDD6-74E9CD3FE1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AK1:AK1048576</xm:sqref>
        </x14:conditionalFormatting>
        <x14:conditionalFormatting xmlns:xm="http://schemas.microsoft.com/office/excel/2006/main">
          <x14:cfRule type="dataBar" id="{677B5D57-7E66-764B-B59B-01FF80661B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H2:I42</xm:sqref>
        </x14:conditionalFormatting>
        <x14:conditionalFormatting xmlns:xm="http://schemas.microsoft.com/office/excel/2006/main">
          <x14:cfRule type="dataBar" id="{4F961F36-C2E3-2E4F-8005-A9982FF818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O2:P42</xm:sqref>
        </x14:conditionalFormatting>
        <x14:conditionalFormatting xmlns:xm="http://schemas.microsoft.com/office/excel/2006/main">
          <x14:cfRule type="dataBar" id="{672B1B7C-9DF4-3C43-8241-0B2DD2ACA1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V2:W42</xm:sqref>
        </x14:conditionalFormatting>
        <x14:conditionalFormatting xmlns:xm="http://schemas.microsoft.com/office/excel/2006/main">
          <x14:cfRule type="dataBar" id="{91D4B0E7-F828-0648-9A59-46AE031A68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AB2:AB42</xm:sqref>
        </x14:conditionalFormatting>
        <x14:conditionalFormatting xmlns:xm="http://schemas.microsoft.com/office/excel/2006/main">
          <x14:cfRule type="dataBar" id="{8CAEF291-DF11-CD4F-8207-9BB318BE72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F2:F42</xm:sqref>
        </x14:conditionalFormatting>
        <x14:conditionalFormatting xmlns:xm="http://schemas.microsoft.com/office/excel/2006/main">
          <x14:cfRule type="dataBar" id="{E1D3E284-5CC5-B043-9474-2E8381B697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I2:I42</xm:sqref>
        </x14:conditionalFormatting>
        <x14:conditionalFormatting xmlns:xm="http://schemas.microsoft.com/office/excel/2006/main">
          <x14:cfRule type="dataBar" id="{ACC58059-A700-934D-8DA1-B065A5EEE6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P2:P42</xm:sqref>
        </x14:conditionalFormatting>
        <x14:conditionalFormatting xmlns:xm="http://schemas.microsoft.com/office/excel/2006/main">
          <x14:cfRule type="dataBar" id="{B480212C-7BA5-AD43-ADF7-B1A7252E1C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W2:W42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workbookViewId="0">
      <selection activeCell="A9" sqref="A9:XFD9"/>
    </sheetView>
  </sheetViews>
  <sheetFormatPr baseColWidth="10" defaultRowHeight="14" x14ac:dyDescent="0"/>
  <cols>
    <col min="5" max="5" width="15.6640625" customWidth="1"/>
    <col min="6" max="6" width="20.83203125" customWidth="1"/>
    <col min="7" max="7" width="0" hidden="1" customWidth="1"/>
    <col min="8" max="8" width="16.5" customWidth="1"/>
    <col min="9" max="9" width="22.6640625" customWidth="1"/>
    <col min="10" max="12" width="0" hidden="1" customWidth="1"/>
    <col min="13" max="13" width="11.1640625" bestFit="1" customWidth="1"/>
    <col min="14" max="14" width="18.5" hidden="1" customWidth="1"/>
    <col min="15" max="15" width="17" customWidth="1"/>
    <col min="16" max="16" width="20.83203125" customWidth="1"/>
    <col min="17" max="18" width="0" hidden="1" customWidth="1"/>
    <col min="19" max="19" width="20.5" hidden="1" customWidth="1"/>
    <col min="20" max="20" width="12.1640625" bestFit="1" customWidth="1"/>
    <col min="21" max="21" width="0" hidden="1" customWidth="1"/>
    <col min="23" max="23" width="17.33203125" customWidth="1"/>
    <col min="28" max="28" width="18.6640625" customWidth="1"/>
    <col min="37" max="37" width="28.5" customWidth="1"/>
  </cols>
  <sheetData>
    <row r="1" spans="1:37">
      <c r="A1" s="28" t="s">
        <v>142</v>
      </c>
      <c r="B1" s="4" t="s">
        <v>135</v>
      </c>
      <c r="C1" s="4" t="s">
        <v>138</v>
      </c>
      <c r="D1" s="4" t="s">
        <v>4</v>
      </c>
      <c r="E1" s="4" t="s">
        <v>5</v>
      </c>
      <c r="F1" s="4" t="s">
        <v>6</v>
      </c>
      <c r="G1" s="4" t="s">
        <v>119</v>
      </c>
      <c r="H1" s="20" t="s">
        <v>134</v>
      </c>
      <c r="I1" s="20" t="s">
        <v>145</v>
      </c>
      <c r="J1" s="5" t="s">
        <v>142</v>
      </c>
      <c r="K1" s="5" t="s">
        <v>54</v>
      </c>
      <c r="L1" s="5" t="s">
        <v>55</v>
      </c>
      <c r="M1" s="5" t="s">
        <v>56</v>
      </c>
      <c r="N1" s="5" t="s">
        <v>122</v>
      </c>
      <c r="O1" s="21" t="s">
        <v>120</v>
      </c>
      <c r="P1" s="21" t="s">
        <v>146</v>
      </c>
      <c r="Q1" s="22"/>
      <c r="R1" s="6" t="s">
        <v>64</v>
      </c>
      <c r="S1" s="6" t="s">
        <v>55</v>
      </c>
      <c r="T1" s="6" t="s">
        <v>65</v>
      </c>
      <c r="U1" s="6" t="s">
        <v>124</v>
      </c>
      <c r="V1" s="22" t="s">
        <v>120</v>
      </c>
      <c r="W1" s="22" t="s">
        <v>147</v>
      </c>
      <c r="X1" s="22"/>
      <c r="Y1" s="27" t="s">
        <v>142</v>
      </c>
      <c r="Z1" s="27" t="s">
        <v>143</v>
      </c>
      <c r="AA1" s="27" t="s">
        <v>55</v>
      </c>
      <c r="AB1" s="27" t="s">
        <v>118</v>
      </c>
      <c r="AC1" s="27"/>
      <c r="AD1" s="27" t="s">
        <v>144</v>
      </c>
    </row>
    <row r="2" spans="1:37">
      <c r="A2" s="4" t="s">
        <v>10</v>
      </c>
      <c r="B2" s="4" t="s">
        <v>136</v>
      </c>
      <c r="C2" s="4" t="s">
        <v>139</v>
      </c>
      <c r="D2">
        <v>28.915600000000001</v>
      </c>
      <c r="E2">
        <v>0.91532400000000003</v>
      </c>
      <c r="F2">
        <f>1/(1+E2)^D2</f>
        <v>6.8991561983913492E-9</v>
      </c>
      <c r="G2">
        <f>F2/AB2</f>
        <v>8.6676235267931223E-2</v>
      </c>
      <c r="H2">
        <f>G2/MIN(G$2:G$46)</f>
        <v>155.66151380858963</v>
      </c>
      <c r="I2">
        <f>F2/AK2</f>
        <v>0.57226388725780319</v>
      </c>
      <c r="K2">
        <v>25.928899999999999</v>
      </c>
      <c r="L2">
        <v>0.85407699999999998</v>
      </c>
      <c r="M2">
        <f>1/(1+L2)^K2</f>
        <v>1.1161998397570648E-7</v>
      </c>
      <c r="N2">
        <f>M2/AB2</f>
        <v>1.4023164157287649</v>
      </c>
      <c r="O2">
        <f>N2/MIN(N$2:N$46)</f>
        <v>928.1135442465004</v>
      </c>
      <c r="P2">
        <f>M2/AK2</f>
        <v>9.258535984514344</v>
      </c>
      <c r="R2">
        <v>29.628299999999999</v>
      </c>
      <c r="S2">
        <v>0.93675900000000001</v>
      </c>
      <c r="T2">
        <f>1/(1+S2)^R2</f>
        <v>3.1220403423464372E-9</v>
      </c>
      <c r="U2">
        <f>T2/AB2</f>
        <v>3.9223159390461212E-2</v>
      </c>
      <c r="V2">
        <f>U2/MIN(U$2:U$46)</f>
        <v>82.812873282669855</v>
      </c>
      <c r="W2">
        <f>T2/AK2</f>
        <v>0.25896368934268177</v>
      </c>
      <c r="Y2" s="4" t="s">
        <v>10</v>
      </c>
      <c r="Z2">
        <v>25.904699999999998</v>
      </c>
      <c r="AA2">
        <v>0.87951999999999997</v>
      </c>
      <c r="AB2">
        <f>1/(1+AA2)^Z2</f>
        <v>7.9596860397372646E-8</v>
      </c>
      <c r="AD2" t="s">
        <v>10</v>
      </c>
      <c r="AE2">
        <v>1</v>
      </c>
      <c r="AF2">
        <v>0</v>
      </c>
      <c r="AG2">
        <v>32.75</v>
      </c>
      <c r="AH2">
        <v>32.75</v>
      </c>
      <c r="AI2">
        <v>32.75</v>
      </c>
      <c r="AJ2">
        <v>0.745</v>
      </c>
      <c r="AK2">
        <v>1.20559E-8</v>
      </c>
    </row>
    <row r="3" spans="1:37">
      <c r="A3" s="4" t="s">
        <v>141</v>
      </c>
      <c r="B3" s="4"/>
      <c r="C3" s="4"/>
      <c r="D3">
        <v>29.473199999999999</v>
      </c>
      <c r="E3">
        <v>0.91532400000000003</v>
      </c>
      <c r="F3">
        <f t="shared" ref="F3:F46" si="0">1/(1+E3)^D3</f>
        <v>4.8019507180903438E-9</v>
      </c>
      <c r="G3">
        <f t="shared" ref="G3:G31" si="1">F3/AB3</f>
        <v>0.43078465859045645</v>
      </c>
      <c r="H3">
        <f t="shared" ref="H3:H46" si="2">G3/MIN(G$2:G$46)</f>
        <v>773.64449291577318</v>
      </c>
      <c r="I3" t="e">
        <f t="shared" ref="I3:I46" si="3">F3/AK3</f>
        <v>#DIV/0!</v>
      </c>
      <c r="K3">
        <v>25.8658</v>
      </c>
      <c r="L3">
        <v>0.85407699999999998</v>
      </c>
      <c r="M3">
        <f t="shared" ref="M3:M46" si="4">1/(1+L3)^K3</f>
        <v>1.1605418816445865E-7</v>
      </c>
      <c r="N3">
        <f t="shared" ref="N3:N31" si="5">M3/AB3</f>
        <v>10.411261331374272</v>
      </c>
      <c r="O3">
        <f t="shared" ref="O3:O46" si="6">N3/MIN(N$2:N$46)</f>
        <v>6890.6222204613287</v>
      </c>
      <c r="P3" t="e">
        <f t="shared" ref="P3:P46" si="7">M3/AK3</f>
        <v>#DIV/0!</v>
      </c>
      <c r="R3">
        <v>28.3398</v>
      </c>
      <c r="S3">
        <v>0.93675900000000001</v>
      </c>
      <c r="T3">
        <f t="shared" ref="T3:T46" si="8">1/(1+S3)^R3</f>
        <v>7.3170394919731018E-9</v>
      </c>
      <c r="U3">
        <f t="shared" ref="U3:U31" si="9">T3/AB3</f>
        <v>0.65641414177112689</v>
      </c>
      <c r="V3">
        <f t="shared" ref="V3:V46" si="10">U3/MIN(U$2:U$46)</f>
        <v>1385.9041950777851</v>
      </c>
      <c r="W3" t="e">
        <f t="shared" ref="W3:W46" si="11">T3/AK3</f>
        <v>#DIV/0!</v>
      </c>
      <c r="Y3" s="4" t="s">
        <v>141</v>
      </c>
      <c r="Z3">
        <v>29.02</v>
      </c>
      <c r="AA3">
        <v>0.87951999999999997</v>
      </c>
      <c r="AB3">
        <f t="shared" ref="AB3:AB46" si="12">1/(1+AA3)^Z3</f>
        <v>1.1146986370876128E-8</v>
      </c>
      <c r="AD3" t="s">
        <v>11</v>
      </c>
      <c r="AE3">
        <v>1</v>
      </c>
      <c r="AF3">
        <v>0</v>
      </c>
      <c r="AI3" t="e">
        <v>#DIV/0!</v>
      </c>
      <c r="AJ3">
        <v>0.745</v>
      </c>
    </row>
    <row r="4" spans="1:37">
      <c r="A4" s="4" t="s">
        <v>12</v>
      </c>
      <c r="B4" s="4" t="s">
        <v>136</v>
      </c>
      <c r="C4" s="4" t="s">
        <v>139</v>
      </c>
      <c r="D4">
        <v>28.5779</v>
      </c>
      <c r="E4">
        <v>0.91532400000000003</v>
      </c>
      <c r="F4">
        <f t="shared" si="0"/>
        <v>8.5922951253735766E-9</v>
      </c>
      <c r="G4">
        <f t="shared" si="1"/>
        <v>0.27283359036315513</v>
      </c>
      <c r="H4">
        <f t="shared" si="2"/>
        <v>489.98078380400591</v>
      </c>
      <c r="I4">
        <f t="shared" si="3"/>
        <v>0.32326600945594253</v>
      </c>
      <c r="K4">
        <v>25.618300000000001</v>
      </c>
      <c r="L4">
        <v>0.85407699999999998</v>
      </c>
      <c r="M4">
        <f t="shared" si="4"/>
        <v>1.3521424269130876E-7</v>
      </c>
      <c r="N4">
        <f t="shared" si="5"/>
        <v>4.2934962967884358</v>
      </c>
      <c r="O4">
        <f t="shared" si="6"/>
        <v>2841.6212065453615</v>
      </c>
      <c r="P4">
        <f t="shared" si="7"/>
        <v>5.087135394982873</v>
      </c>
      <c r="R4">
        <v>28.4877</v>
      </c>
      <c r="S4">
        <v>0.93675900000000001</v>
      </c>
      <c r="T4">
        <f t="shared" si="8"/>
        <v>6.6355499135553092E-9</v>
      </c>
      <c r="U4">
        <f t="shared" si="9"/>
        <v>0.21070050324540104</v>
      </c>
      <c r="V4">
        <f t="shared" si="10"/>
        <v>444.85743491891083</v>
      </c>
      <c r="W4">
        <f t="shared" si="11"/>
        <v>0.24964781933133223</v>
      </c>
      <c r="Y4" s="4" t="s">
        <v>12</v>
      </c>
      <c r="Z4">
        <v>27.374099999999999</v>
      </c>
      <c r="AA4">
        <v>0.87951999999999997</v>
      </c>
      <c r="AB4">
        <f t="shared" si="12"/>
        <v>3.1492805244166608E-8</v>
      </c>
      <c r="AD4" t="s">
        <v>12</v>
      </c>
      <c r="AE4">
        <v>1</v>
      </c>
      <c r="AF4">
        <v>0</v>
      </c>
      <c r="AG4">
        <v>31.65</v>
      </c>
      <c r="AH4">
        <v>31.01</v>
      </c>
      <c r="AI4">
        <v>31.33</v>
      </c>
      <c r="AJ4">
        <v>0.745</v>
      </c>
      <c r="AK4">
        <v>2.6579642999999999E-8</v>
      </c>
    </row>
    <row r="5" spans="1:37">
      <c r="A5" s="4" t="s">
        <v>13</v>
      </c>
      <c r="B5" s="4" t="s">
        <v>136</v>
      </c>
      <c r="C5" s="4" t="s">
        <v>139</v>
      </c>
      <c r="D5">
        <v>28.8413</v>
      </c>
      <c r="E5">
        <v>0.91532400000000003</v>
      </c>
      <c r="F5">
        <f t="shared" si="0"/>
        <v>7.2404669718854576E-9</v>
      </c>
      <c r="G5">
        <f t="shared" si="1"/>
        <v>5.2767694533146635E-2</v>
      </c>
      <c r="H5">
        <f t="shared" si="2"/>
        <v>94.765297383166939</v>
      </c>
      <c r="I5">
        <f t="shared" si="3"/>
        <v>0.14683328354475877</v>
      </c>
      <c r="K5">
        <v>27.382200000000001</v>
      </c>
      <c r="L5">
        <v>0.85407699999999998</v>
      </c>
      <c r="M5">
        <f t="shared" si="4"/>
        <v>4.550633638428896E-8</v>
      </c>
      <c r="N5">
        <f t="shared" si="5"/>
        <v>0.33164497082478561</v>
      </c>
      <c r="O5">
        <f t="shared" si="6"/>
        <v>219.49695935332636</v>
      </c>
      <c r="P5">
        <f t="shared" si="7"/>
        <v>0.92284721680837722</v>
      </c>
      <c r="R5">
        <v>30.2758</v>
      </c>
      <c r="S5">
        <v>0.93675900000000001</v>
      </c>
      <c r="T5">
        <f t="shared" si="8"/>
        <v>2.0349655937386873E-9</v>
      </c>
      <c r="U5">
        <f t="shared" si="9"/>
        <v>1.4830596321041426E-2</v>
      </c>
      <c r="V5">
        <f t="shared" si="10"/>
        <v>31.312222496271268</v>
      </c>
      <c r="W5">
        <f t="shared" si="11"/>
        <v>4.1268150409289377E-2</v>
      </c>
      <c r="Y5" s="4" t="s">
        <v>13</v>
      </c>
      <c r="Z5">
        <v>25.041699999999999</v>
      </c>
      <c r="AA5">
        <v>0.87951999999999997</v>
      </c>
      <c r="AB5">
        <f t="shared" si="12"/>
        <v>1.3721401012388888E-7</v>
      </c>
      <c r="AD5" t="s">
        <v>13</v>
      </c>
      <c r="AE5">
        <v>1</v>
      </c>
      <c r="AF5">
        <v>0</v>
      </c>
      <c r="AG5">
        <v>29.75</v>
      </c>
      <c r="AH5">
        <v>30.69</v>
      </c>
      <c r="AI5">
        <v>30.22</v>
      </c>
      <c r="AJ5">
        <v>0.745</v>
      </c>
      <c r="AK5">
        <v>4.9310802E-8</v>
      </c>
    </row>
    <row r="6" spans="1:37">
      <c r="A6" s="4" t="s">
        <v>14</v>
      </c>
      <c r="B6" s="4" t="s">
        <v>136</v>
      </c>
      <c r="C6" s="4" t="s">
        <v>139</v>
      </c>
      <c r="D6">
        <v>30.561900000000001</v>
      </c>
      <c r="E6">
        <v>0.91532400000000003</v>
      </c>
      <c r="F6">
        <f t="shared" si="0"/>
        <v>2.3666855565109372E-9</v>
      </c>
      <c r="G6">
        <f t="shared" si="1"/>
        <v>1.3179182846030972E-2</v>
      </c>
      <c r="H6">
        <f t="shared" si="2"/>
        <v>23.668443215511875</v>
      </c>
      <c r="I6">
        <f t="shared" si="3"/>
        <v>8.5162380808496543E-2</v>
      </c>
      <c r="K6">
        <v>27.883199999999999</v>
      </c>
      <c r="L6">
        <v>0.85407699999999998</v>
      </c>
      <c r="M6">
        <f t="shared" si="4"/>
        <v>3.3399492037331056E-8</v>
      </c>
      <c r="N6">
        <f t="shared" si="5"/>
        <v>0.18598922502128656</v>
      </c>
      <c r="O6">
        <f t="shared" si="6"/>
        <v>123.09569858130652</v>
      </c>
      <c r="P6">
        <f t="shared" si="7"/>
        <v>1.2018412213098706</v>
      </c>
      <c r="R6">
        <v>29.844200000000001</v>
      </c>
      <c r="S6">
        <v>0.93675900000000001</v>
      </c>
      <c r="T6">
        <f t="shared" si="8"/>
        <v>2.7068169808111682E-9</v>
      </c>
      <c r="U6">
        <f t="shared" si="9"/>
        <v>1.5073246981505816E-2</v>
      </c>
      <c r="V6">
        <f t="shared" si="10"/>
        <v>31.82453712643542</v>
      </c>
      <c r="W6">
        <f t="shared" si="11"/>
        <v>9.7401607858116107E-2</v>
      </c>
      <c r="Y6" s="4" t="s">
        <v>14</v>
      </c>
      <c r="Z6">
        <v>24.615300000000001</v>
      </c>
      <c r="AA6">
        <v>0.87951999999999997</v>
      </c>
      <c r="AB6">
        <f t="shared" si="12"/>
        <v>1.7957756441809179E-7</v>
      </c>
      <c r="AD6" t="s">
        <v>14</v>
      </c>
      <c r="AE6">
        <v>1</v>
      </c>
      <c r="AF6">
        <v>0</v>
      </c>
      <c r="AG6">
        <v>31.56</v>
      </c>
      <c r="AH6">
        <v>30.94</v>
      </c>
      <c r="AI6">
        <v>31.25</v>
      </c>
      <c r="AJ6">
        <v>0.745</v>
      </c>
      <c r="AK6">
        <v>2.7790269999999999E-8</v>
      </c>
    </row>
    <row r="7" spans="1:37">
      <c r="A7" s="4" t="s">
        <v>15</v>
      </c>
      <c r="B7" s="4" t="s">
        <v>136</v>
      </c>
      <c r="C7" s="4" t="s">
        <v>139</v>
      </c>
      <c r="D7">
        <v>28.251899999999999</v>
      </c>
      <c r="E7">
        <v>0.91532400000000003</v>
      </c>
      <c r="F7">
        <f t="shared" si="0"/>
        <v>1.0619893446545671E-8</v>
      </c>
      <c r="G7">
        <f t="shared" si="1"/>
        <v>0.29249013593641549</v>
      </c>
      <c r="H7">
        <f t="shared" si="2"/>
        <v>525.28189754900154</v>
      </c>
      <c r="I7">
        <f t="shared" si="3"/>
        <v>0.78806392097685218</v>
      </c>
      <c r="K7">
        <v>26.365500000000001</v>
      </c>
      <c r="L7">
        <v>0.85407699999999998</v>
      </c>
      <c r="M7">
        <f t="shared" si="4"/>
        <v>8.5246660163359363E-8</v>
      </c>
      <c r="N7">
        <f t="shared" si="5"/>
        <v>2.3478396788827114</v>
      </c>
      <c r="O7">
        <f t="shared" si="6"/>
        <v>1553.9016596036706</v>
      </c>
      <c r="P7">
        <f t="shared" si="7"/>
        <v>6.3258466383549043</v>
      </c>
      <c r="R7">
        <v>29.659600000000001</v>
      </c>
      <c r="S7">
        <v>0.93675900000000001</v>
      </c>
      <c r="T7">
        <f t="shared" si="8"/>
        <v>3.0581095914782656E-9</v>
      </c>
      <c r="U7">
        <f t="shared" si="9"/>
        <v>8.4225599307766782E-2</v>
      </c>
      <c r="V7">
        <f t="shared" si="10"/>
        <v>177.82769136968798</v>
      </c>
      <c r="W7">
        <f t="shared" si="11"/>
        <v>0.22693126325303922</v>
      </c>
      <c r="Y7" s="4" t="s">
        <v>15</v>
      </c>
      <c r="Z7">
        <v>27.148599999999998</v>
      </c>
      <c r="AA7">
        <v>0.87951999999999997</v>
      </c>
      <c r="AB7">
        <f t="shared" si="12"/>
        <v>3.6308552466379008E-8</v>
      </c>
      <c r="AD7" t="s">
        <v>15</v>
      </c>
      <c r="AE7">
        <v>1</v>
      </c>
      <c r="AF7">
        <v>0</v>
      </c>
      <c r="AG7">
        <v>32.49</v>
      </c>
      <c r="AH7">
        <v>32.61</v>
      </c>
      <c r="AI7">
        <v>32.549999999999997</v>
      </c>
      <c r="AJ7">
        <v>0.745</v>
      </c>
      <c r="AK7">
        <v>1.3475929E-8</v>
      </c>
    </row>
    <row r="8" spans="1:37">
      <c r="A8" s="4" t="s">
        <v>16</v>
      </c>
      <c r="B8" s="4" t="s">
        <v>136</v>
      </c>
      <c r="C8" s="4" t="s">
        <v>139</v>
      </c>
      <c r="D8">
        <v>29.4223</v>
      </c>
      <c r="E8">
        <v>0.91532400000000003</v>
      </c>
      <c r="F8">
        <f t="shared" si="0"/>
        <v>4.9634520328463723E-9</v>
      </c>
      <c r="G8">
        <f t="shared" si="1"/>
        <v>4.7299366774925529E-2</v>
      </c>
      <c r="H8">
        <f t="shared" si="2"/>
        <v>84.944748830094724</v>
      </c>
      <c r="I8">
        <f t="shared" si="3"/>
        <v>7.9668691136874331E-2</v>
      </c>
      <c r="K8">
        <v>26.415600000000001</v>
      </c>
      <c r="L8">
        <v>0.85407699999999998</v>
      </c>
      <c r="M8">
        <f t="shared" si="4"/>
        <v>8.2650250062477053E-8</v>
      </c>
      <c r="N8">
        <f t="shared" si="5"/>
        <v>0.78761806619143648</v>
      </c>
      <c r="O8">
        <f t="shared" si="6"/>
        <v>521.27963897906636</v>
      </c>
      <c r="P8">
        <f t="shared" si="7"/>
        <v>1.3266245349079853</v>
      </c>
      <c r="R8">
        <v>30.120899999999999</v>
      </c>
      <c r="S8">
        <v>0.93675900000000001</v>
      </c>
      <c r="T8">
        <f t="shared" si="8"/>
        <v>2.2543693880465012E-9</v>
      </c>
      <c r="U8">
        <f t="shared" si="9"/>
        <v>2.1483081497662228E-2</v>
      </c>
      <c r="V8">
        <f t="shared" si="10"/>
        <v>45.357786915549433</v>
      </c>
      <c r="W8">
        <f t="shared" si="11"/>
        <v>3.6185029551238562E-2</v>
      </c>
      <c r="Y8" s="4" t="s">
        <v>16</v>
      </c>
      <c r="Z8">
        <v>25.466699999999999</v>
      </c>
      <c r="AA8">
        <v>0.87951999999999997</v>
      </c>
      <c r="AB8">
        <f t="shared" si="12"/>
        <v>1.0493696578360138E-7</v>
      </c>
      <c r="AD8" t="s">
        <v>16</v>
      </c>
      <c r="AE8">
        <v>1</v>
      </c>
      <c r="AF8">
        <v>0</v>
      </c>
      <c r="AG8">
        <v>29.52</v>
      </c>
      <c r="AH8">
        <v>30.08</v>
      </c>
      <c r="AI8">
        <v>29.8</v>
      </c>
      <c r="AJ8">
        <v>0.745</v>
      </c>
      <c r="AK8">
        <v>6.2301162000000002E-8</v>
      </c>
    </row>
    <row r="9" spans="1:37">
      <c r="A9" s="4"/>
      <c r="B9" s="4"/>
      <c r="C9" s="4"/>
      <c r="Y9" s="4"/>
    </row>
    <row r="10" spans="1:37">
      <c r="A10" s="4" t="s">
        <v>18</v>
      </c>
      <c r="B10" s="4" t="s">
        <v>136</v>
      </c>
      <c r="C10" s="4" t="s">
        <v>139</v>
      </c>
      <c r="D10">
        <v>30.417200000000001</v>
      </c>
      <c r="E10">
        <v>0.91532400000000003</v>
      </c>
      <c r="F10">
        <f t="shared" si="0"/>
        <v>2.6000458949504539E-9</v>
      </c>
      <c r="G10">
        <f t="shared" si="1"/>
        <v>3.0365318718680669E-2</v>
      </c>
      <c r="H10">
        <f t="shared" si="2"/>
        <v>54.532957787322609</v>
      </c>
      <c r="I10">
        <f t="shared" si="3"/>
        <v>0.15833791814710235</v>
      </c>
      <c r="K10">
        <v>28.147500000000001</v>
      </c>
      <c r="L10">
        <v>0.85407699999999998</v>
      </c>
      <c r="M10">
        <f t="shared" si="4"/>
        <v>2.83709378988826E-8</v>
      </c>
      <c r="N10">
        <f t="shared" si="5"/>
        <v>0.33133744805065574</v>
      </c>
      <c r="O10">
        <f t="shared" si="6"/>
        <v>219.29342750514081</v>
      </c>
      <c r="P10">
        <f t="shared" si="7"/>
        <v>1.72773690322701</v>
      </c>
      <c r="R10">
        <v>29.883800000000001</v>
      </c>
      <c r="S10">
        <v>0.93675900000000001</v>
      </c>
      <c r="T10">
        <f t="shared" si="8"/>
        <v>2.6368820218315644E-9</v>
      </c>
      <c r="U10">
        <f t="shared" si="9"/>
        <v>3.0795519099096648E-2</v>
      </c>
      <c r="V10">
        <f t="shared" si="10"/>
        <v>65.019377848683348</v>
      </c>
      <c r="W10">
        <f t="shared" si="11"/>
        <v>0.16058116918135715</v>
      </c>
      <c r="Y10" s="4" t="s">
        <v>18</v>
      </c>
      <c r="Z10">
        <v>25.789000000000001</v>
      </c>
      <c r="AA10">
        <v>0.87951999999999997</v>
      </c>
      <c r="AB10">
        <f t="shared" si="12"/>
        <v>8.5625509781028971E-8</v>
      </c>
      <c r="AD10" t="s">
        <v>18</v>
      </c>
      <c r="AE10">
        <v>1</v>
      </c>
      <c r="AF10">
        <v>0</v>
      </c>
      <c r="AG10">
        <v>32.35</v>
      </c>
      <c r="AH10">
        <v>32.04</v>
      </c>
      <c r="AI10">
        <v>32.195</v>
      </c>
      <c r="AJ10">
        <v>0.745</v>
      </c>
      <c r="AK10">
        <v>1.6420866999999999E-8</v>
      </c>
    </row>
    <row r="11" spans="1:37">
      <c r="A11" s="4" t="s">
        <v>19</v>
      </c>
      <c r="B11" s="4" t="s">
        <v>136</v>
      </c>
      <c r="C11" s="4" t="s">
        <v>139</v>
      </c>
      <c r="D11">
        <v>28.909300000000002</v>
      </c>
      <c r="E11">
        <v>0.91532400000000003</v>
      </c>
      <c r="F11">
        <f t="shared" si="0"/>
        <v>6.9274612276888845E-9</v>
      </c>
      <c r="G11">
        <f t="shared" si="1"/>
        <v>8.543751147293209E-2</v>
      </c>
      <c r="H11">
        <f t="shared" si="2"/>
        <v>153.43689456290781</v>
      </c>
      <c r="I11">
        <f t="shared" si="3"/>
        <v>0.18149218952247217</v>
      </c>
      <c r="K11">
        <v>25.768699999999999</v>
      </c>
      <c r="L11">
        <v>0.85407699999999998</v>
      </c>
      <c r="M11">
        <f t="shared" si="4"/>
        <v>1.232242047458787E-7</v>
      </c>
      <c r="N11">
        <f t="shared" si="5"/>
        <v>1.5197442556067902</v>
      </c>
      <c r="O11">
        <f t="shared" si="6"/>
        <v>1005.8323582316921</v>
      </c>
      <c r="P11">
        <f t="shared" si="7"/>
        <v>3.2283444087865374</v>
      </c>
      <c r="R11">
        <v>28.305199999999999</v>
      </c>
      <c r="S11">
        <v>0.93675900000000001</v>
      </c>
      <c r="T11">
        <f t="shared" si="8"/>
        <v>7.486317022524297E-9</v>
      </c>
      <c r="U11">
        <f t="shared" si="9"/>
        <v>9.2329971324186189E-2</v>
      </c>
      <c r="V11">
        <f t="shared" si="10"/>
        <v>194.93866211404301</v>
      </c>
      <c r="W11">
        <f t="shared" si="11"/>
        <v>0.19613362286988603</v>
      </c>
      <c r="Y11" s="4" t="s">
        <v>19</v>
      </c>
      <c r="Z11">
        <v>25.875399999999999</v>
      </c>
      <c r="AA11">
        <v>0.87951999999999997</v>
      </c>
      <c r="AB11">
        <f t="shared" si="12"/>
        <v>8.1082198068041933E-8</v>
      </c>
      <c r="AD11" t="s">
        <v>19</v>
      </c>
      <c r="AE11">
        <v>1</v>
      </c>
      <c r="AF11">
        <v>0</v>
      </c>
      <c r="AG11">
        <v>30.54</v>
      </c>
      <c r="AH11">
        <v>30.82</v>
      </c>
      <c r="AI11">
        <v>30.68</v>
      </c>
      <c r="AJ11">
        <v>0.745</v>
      </c>
      <c r="AK11">
        <v>3.8169472999999998E-8</v>
      </c>
    </row>
    <row r="12" spans="1:37">
      <c r="A12" s="4" t="s">
        <v>20</v>
      </c>
      <c r="B12" s="4" t="s">
        <v>136</v>
      </c>
      <c r="C12" s="4" t="s">
        <v>139</v>
      </c>
      <c r="D12">
        <v>29.162600000000001</v>
      </c>
      <c r="E12">
        <v>0.91532400000000003</v>
      </c>
      <c r="F12">
        <f t="shared" si="0"/>
        <v>5.8760047971189711E-9</v>
      </c>
      <c r="G12">
        <f t="shared" si="1"/>
        <v>0.18922653688669691</v>
      </c>
      <c r="H12">
        <f t="shared" si="2"/>
        <v>339.83120163778204</v>
      </c>
      <c r="I12">
        <f t="shared" si="3"/>
        <v>0.17017240939054873</v>
      </c>
      <c r="K12">
        <v>26.113299999999999</v>
      </c>
      <c r="L12">
        <v>0.85407699999999998</v>
      </c>
      <c r="M12">
        <f t="shared" si="4"/>
        <v>9.9609141185371067E-8</v>
      </c>
      <c r="N12">
        <f t="shared" si="5"/>
        <v>3.2077395236313304</v>
      </c>
      <c r="O12">
        <f t="shared" si="6"/>
        <v>2123.0205001557169</v>
      </c>
      <c r="P12">
        <f t="shared" si="7"/>
        <v>2.8847368472450778</v>
      </c>
      <c r="R12">
        <v>28.763500000000001</v>
      </c>
      <c r="S12">
        <v>0.93675900000000001</v>
      </c>
      <c r="T12">
        <f t="shared" si="8"/>
        <v>5.529698780584777E-9</v>
      </c>
      <c r="U12">
        <f t="shared" si="9"/>
        <v>0.17807435262641133</v>
      </c>
      <c r="V12">
        <f t="shared" si="10"/>
        <v>375.97299728309991</v>
      </c>
      <c r="W12">
        <f t="shared" si="11"/>
        <v>0.16014319204733596</v>
      </c>
      <c r="Y12" s="4" t="s">
        <v>20</v>
      </c>
      <c r="Z12">
        <v>27.3964</v>
      </c>
      <c r="AA12">
        <v>0.87951999999999997</v>
      </c>
      <c r="AB12">
        <f t="shared" si="12"/>
        <v>3.1052752398239701E-8</v>
      </c>
      <c r="AD12" t="s">
        <v>20</v>
      </c>
      <c r="AE12">
        <v>1</v>
      </c>
      <c r="AF12">
        <v>0</v>
      </c>
      <c r="AG12">
        <v>30.61</v>
      </c>
      <c r="AH12">
        <v>31.11</v>
      </c>
      <c r="AI12">
        <v>30.86</v>
      </c>
      <c r="AJ12">
        <v>0.745</v>
      </c>
      <c r="AK12">
        <v>3.4529714999999997E-8</v>
      </c>
    </row>
    <row r="13" spans="1:37">
      <c r="A13" s="4" t="s">
        <v>21</v>
      </c>
      <c r="B13" s="4" t="s">
        <v>136</v>
      </c>
      <c r="C13" s="4" t="s">
        <v>139</v>
      </c>
      <c r="D13">
        <v>30.3443</v>
      </c>
      <c r="E13">
        <v>0.91532400000000003</v>
      </c>
      <c r="F13">
        <f t="shared" si="0"/>
        <v>2.7261922201518567E-9</v>
      </c>
      <c r="G13">
        <f t="shared" si="1"/>
        <v>2.9349536510700203E-2</v>
      </c>
      <c r="H13">
        <f t="shared" si="2"/>
        <v>52.708718470682932</v>
      </c>
      <c r="I13">
        <f t="shared" si="3"/>
        <v>3.8606137721492684E-2</v>
      </c>
      <c r="K13">
        <v>26.733899999999998</v>
      </c>
      <c r="L13">
        <v>0.85407699999999998</v>
      </c>
      <c r="M13">
        <f t="shared" si="4"/>
        <v>6.7904585697181743E-8</v>
      </c>
      <c r="N13">
        <f t="shared" si="5"/>
        <v>0.73104460589077336</v>
      </c>
      <c r="O13">
        <f t="shared" si="6"/>
        <v>483.83688058231024</v>
      </c>
      <c r="P13">
        <f t="shared" si="7"/>
        <v>0.96161003173880144</v>
      </c>
      <c r="R13">
        <v>29.7501</v>
      </c>
      <c r="S13">
        <v>0.93675900000000001</v>
      </c>
      <c r="T13">
        <f t="shared" si="8"/>
        <v>2.8805320029775921E-9</v>
      </c>
      <c r="U13">
        <f t="shared" si="9"/>
        <v>3.1011121874202244E-2</v>
      </c>
      <c r="V13">
        <f t="shared" si="10"/>
        <v>65.474585577272236</v>
      </c>
      <c r="W13">
        <f t="shared" si="11"/>
        <v>4.0791773373898624E-2</v>
      </c>
      <c r="Y13" s="4" t="s">
        <v>21</v>
      </c>
      <c r="Z13">
        <v>25.66</v>
      </c>
      <c r="AA13">
        <v>0.87951999999999997</v>
      </c>
      <c r="AB13">
        <f t="shared" si="12"/>
        <v>9.2887062088968466E-8</v>
      </c>
      <c r="AD13" t="s">
        <v>21</v>
      </c>
      <c r="AE13">
        <v>1</v>
      </c>
      <c r="AF13">
        <v>0</v>
      </c>
      <c r="AG13">
        <v>28.39</v>
      </c>
      <c r="AH13">
        <v>30.76</v>
      </c>
      <c r="AI13">
        <v>29.574999999999999</v>
      </c>
      <c r="AJ13">
        <v>0.745</v>
      </c>
      <c r="AK13">
        <v>7.0615512999999995E-8</v>
      </c>
    </row>
    <row r="14" spans="1:37">
      <c r="A14" s="25" t="s">
        <v>22</v>
      </c>
      <c r="B14" s="4" t="s">
        <v>136</v>
      </c>
      <c r="C14" s="25" t="s">
        <v>140</v>
      </c>
      <c r="D14">
        <v>28.741199999999999</v>
      </c>
      <c r="E14">
        <v>0.91532400000000003</v>
      </c>
      <c r="F14">
        <f t="shared" si="0"/>
        <v>7.7271443634794995E-9</v>
      </c>
      <c r="G14">
        <f t="shared" si="1"/>
        <v>6.2375806692390588E-2</v>
      </c>
      <c r="H14">
        <f t="shared" si="2"/>
        <v>112.02046864121053</v>
      </c>
      <c r="I14">
        <f t="shared" si="3"/>
        <v>8.2836395145780367E-2</v>
      </c>
      <c r="K14">
        <v>25.77</v>
      </c>
      <c r="L14">
        <v>0.85407699999999998</v>
      </c>
      <c r="M14">
        <f t="shared" si="4"/>
        <v>1.2312534429561692E-7</v>
      </c>
      <c r="N14">
        <f t="shared" si="5"/>
        <v>0.99390438607764631</v>
      </c>
      <c r="O14">
        <f t="shared" si="6"/>
        <v>657.80883120110843</v>
      </c>
      <c r="P14">
        <f t="shared" si="7"/>
        <v>1.3199261192448197</v>
      </c>
      <c r="R14">
        <v>29.210100000000001</v>
      </c>
      <c r="S14">
        <v>0.93675900000000001</v>
      </c>
      <c r="T14">
        <f t="shared" si="8"/>
        <v>4.1161720499742462E-9</v>
      </c>
      <c r="U14">
        <f t="shared" si="9"/>
        <v>3.3226964584132795E-2</v>
      </c>
      <c r="V14">
        <f t="shared" si="10"/>
        <v>70.152951736537631</v>
      </c>
      <c r="W14">
        <f t="shared" si="11"/>
        <v>4.4126114173716133E-2</v>
      </c>
      <c r="Y14" s="25" t="s">
        <v>22</v>
      </c>
      <c r="Z14">
        <v>25.203700000000001</v>
      </c>
      <c r="AA14">
        <v>0.87951999999999997</v>
      </c>
      <c r="AB14">
        <f t="shared" si="12"/>
        <v>1.2388047182437734E-7</v>
      </c>
      <c r="AD14" t="s">
        <v>22</v>
      </c>
      <c r="AE14">
        <v>1</v>
      </c>
      <c r="AF14">
        <v>1</v>
      </c>
      <c r="AG14">
        <v>28.86</v>
      </c>
      <c r="AH14">
        <v>29.29</v>
      </c>
      <c r="AI14">
        <v>29.074999999999999</v>
      </c>
      <c r="AJ14">
        <v>0.745</v>
      </c>
      <c r="AK14">
        <v>9.3281997000000003E-8</v>
      </c>
    </row>
    <row r="15" spans="1:37">
      <c r="A15" s="25" t="s">
        <v>23</v>
      </c>
      <c r="B15" s="4" t="s">
        <v>136</v>
      </c>
      <c r="C15" s="25" t="s">
        <v>140</v>
      </c>
      <c r="D15">
        <v>27.541799999999999</v>
      </c>
      <c r="E15">
        <v>0.91532400000000003</v>
      </c>
      <c r="F15">
        <f t="shared" si="0"/>
        <v>1.6847690724176983E-8</v>
      </c>
      <c r="G15">
        <f t="shared" si="1"/>
        <v>0.66937657676368856</v>
      </c>
      <c r="H15">
        <f t="shared" si="2"/>
        <v>1202.1307908097185</v>
      </c>
      <c r="I15">
        <f t="shared" si="3"/>
        <v>1.7076038339264967</v>
      </c>
      <c r="K15">
        <v>25.63</v>
      </c>
      <c r="L15">
        <v>0.85407699999999998</v>
      </c>
      <c r="M15">
        <f t="shared" si="4"/>
        <v>1.3424105148102008E-7</v>
      </c>
      <c r="N15">
        <f t="shared" si="5"/>
        <v>5.3335389978743155</v>
      </c>
      <c r="O15">
        <f t="shared" si="6"/>
        <v>3529.9663664862283</v>
      </c>
      <c r="P15">
        <f t="shared" si="7"/>
        <v>13.606050700489229</v>
      </c>
      <c r="R15">
        <v>28.794599999999999</v>
      </c>
      <c r="S15">
        <v>0.93675900000000001</v>
      </c>
      <c r="T15">
        <f t="shared" si="8"/>
        <v>5.4171819657216601E-9</v>
      </c>
      <c r="U15">
        <f t="shared" si="9"/>
        <v>0.21523037069508483</v>
      </c>
      <c r="V15">
        <f t="shared" si="10"/>
        <v>454.42146150237829</v>
      </c>
      <c r="W15">
        <f t="shared" si="11"/>
        <v>0.54906045256808744</v>
      </c>
      <c r="Y15" s="25" t="s">
        <v>23</v>
      </c>
      <c r="Z15">
        <v>27.729299999999999</v>
      </c>
      <c r="AA15">
        <v>0.87951999999999997</v>
      </c>
      <c r="AB15">
        <f t="shared" si="12"/>
        <v>2.5169226574423084E-8</v>
      </c>
      <c r="AD15" t="s">
        <v>23</v>
      </c>
      <c r="AE15">
        <v>1</v>
      </c>
      <c r="AF15">
        <v>1</v>
      </c>
      <c r="AG15">
        <v>32.9</v>
      </c>
      <c r="AH15">
        <v>33.32</v>
      </c>
      <c r="AI15">
        <v>33.11</v>
      </c>
      <c r="AJ15">
        <v>0.745</v>
      </c>
      <c r="AK15">
        <v>9.8662760000000008E-9</v>
      </c>
    </row>
    <row r="16" spans="1:37">
      <c r="A16" s="25" t="s">
        <v>24</v>
      </c>
      <c r="B16" s="4" t="s">
        <v>136</v>
      </c>
      <c r="C16" s="25" t="s">
        <v>140</v>
      </c>
      <c r="D16">
        <v>29.9696</v>
      </c>
      <c r="E16">
        <v>0.91532400000000003</v>
      </c>
      <c r="F16">
        <f t="shared" si="0"/>
        <v>3.4778644025221829E-9</v>
      </c>
      <c r="G16">
        <f t="shared" si="1"/>
        <v>3.484304213380867E-2</v>
      </c>
      <c r="H16">
        <f t="shared" si="2"/>
        <v>62.574483853382311</v>
      </c>
      <c r="I16">
        <f t="shared" si="3"/>
        <v>4.568463315152009E-2</v>
      </c>
      <c r="K16">
        <v>27.6294</v>
      </c>
      <c r="L16">
        <v>0.85407699999999998</v>
      </c>
      <c r="M16">
        <f t="shared" si="4"/>
        <v>3.9065257285829195E-8</v>
      </c>
      <c r="N16">
        <f t="shared" si="5"/>
        <v>0.39137592730501547</v>
      </c>
      <c r="O16">
        <f t="shared" si="6"/>
        <v>259.02948503604802</v>
      </c>
      <c r="P16">
        <f t="shared" si="7"/>
        <v>0.51315455162040957</v>
      </c>
      <c r="R16">
        <v>30.1738</v>
      </c>
      <c r="S16">
        <v>0.93675900000000001</v>
      </c>
      <c r="T16">
        <f t="shared" si="8"/>
        <v>2.1769015080175977E-9</v>
      </c>
      <c r="U16">
        <f t="shared" si="9"/>
        <v>2.1809323822401382E-2</v>
      </c>
      <c r="V16">
        <f t="shared" si="10"/>
        <v>46.046590793613305</v>
      </c>
      <c r="W16">
        <f t="shared" si="11"/>
        <v>2.8595406631912384E-2</v>
      </c>
      <c r="Y16" s="25" t="s">
        <v>24</v>
      </c>
      <c r="Z16">
        <v>25.545999999999999</v>
      </c>
      <c r="AA16">
        <v>0.87951999999999997</v>
      </c>
      <c r="AB16">
        <f t="shared" si="12"/>
        <v>9.9815176561393427E-8</v>
      </c>
      <c r="AD16" t="s">
        <v>24</v>
      </c>
      <c r="AE16">
        <v>1</v>
      </c>
      <c r="AF16">
        <v>1</v>
      </c>
      <c r="AG16">
        <v>29.05</v>
      </c>
      <c r="AH16">
        <v>29.83</v>
      </c>
      <c r="AI16">
        <v>29.44</v>
      </c>
      <c r="AJ16">
        <v>0.745</v>
      </c>
      <c r="AK16">
        <v>7.6127664000000004E-8</v>
      </c>
    </row>
    <row r="17" spans="1:37">
      <c r="A17" s="25" t="s">
        <v>25</v>
      </c>
      <c r="B17" s="4" t="s">
        <v>136</v>
      </c>
      <c r="C17" s="25" t="s">
        <v>140</v>
      </c>
      <c r="D17">
        <v>29.6982</v>
      </c>
      <c r="E17">
        <v>0.91532400000000003</v>
      </c>
      <c r="F17">
        <f t="shared" si="0"/>
        <v>4.1487110896725038E-9</v>
      </c>
      <c r="G17">
        <f t="shared" si="1"/>
        <v>4.3989946505050656E-2</v>
      </c>
      <c r="H17">
        <f t="shared" si="2"/>
        <v>79.00137383872439</v>
      </c>
      <c r="I17">
        <f t="shared" si="3"/>
        <v>1.2819717639941373E-3</v>
      </c>
      <c r="K17">
        <v>26.369299999999999</v>
      </c>
      <c r="L17">
        <v>0.85407699999999998</v>
      </c>
      <c r="M17">
        <f t="shared" si="4"/>
        <v>8.504689989828188E-8</v>
      </c>
      <c r="N17">
        <f t="shared" si="5"/>
        <v>0.9017761169870101</v>
      </c>
      <c r="O17">
        <f t="shared" si="6"/>
        <v>596.83436538729302</v>
      </c>
      <c r="P17">
        <f t="shared" si="7"/>
        <v>2.6279902824816806E-2</v>
      </c>
      <c r="R17">
        <v>29.9802</v>
      </c>
      <c r="S17">
        <v>0.93675900000000001</v>
      </c>
      <c r="T17">
        <f t="shared" si="8"/>
        <v>2.4740963754547616E-9</v>
      </c>
      <c r="U17">
        <f t="shared" si="9"/>
        <v>2.6233537320909488E-2</v>
      </c>
      <c r="V17">
        <f t="shared" si="10"/>
        <v>55.387547450881726</v>
      </c>
      <c r="W17">
        <f t="shared" si="11"/>
        <v>7.6450772931108482E-4</v>
      </c>
      <c r="Y17" s="25" t="s">
        <v>25</v>
      </c>
      <c r="Z17">
        <v>25.635899999999999</v>
      </c>
      <c r="AA17">
        <v>0.87951999999999997</v>
      </c>
      <c r="AB17">
        <f t="shared" si="12"/>
        <v>9.4310437254025167E-8</v>
      </c>
      <c r="AD17" t="s">
        <v>25</v>
      </c>
      <c r="AE17">
        <v>1</v>
      </c>
      <c r="AF17">
        <v>1</v>
      </c>
      <c r="AG17">
        <v>22.73</v>
      </c>
      <c r="AH17">
        <v>22.68</v>
      </c>
      <c r="AI17">
        <v>22.704999999999998</v>
      </c>
      <c r="AJ17">
        <v>0.745</v>
      </c>
      <c r="AK17">
        <v>3.2361953720000002E-6</v>
      </c>
    </row>
    <row r="18" spans="1:37">
      <c r="A18" s="25" t="s">
        <v>26</v>
      </c>
      <c r="B18" s="4" t="s">
        <v>136</v>
      </c>
      <c r="C18" s="25" t="s">
        <v>140</v>
      </c>
      <c r="D18">
        <v>29.2516</v>
      </c>
      <c r="E18">
        <v>0.91532400000000003</v>
      </c>
      <c r="F18">
        <f t="shared" si="0"/>
        <v>5.5457792869333062E-9</v>
      </c>
      <c r="G18">
        <f t="shared" si="1"/>
        <v>7.1544559731176446E-2</v>
      </c>
      <c r="H18">
        <f t="shared" si="2"/>
        <v>128.48659656361883</v>
      </c>
      <c r="I18">
        <f t="shared" si="3"/>
        <v>7.3255128547634787E-2</v>
      </c>
      <c r="K18">
        <v>26.085000000000001</v>
      </c>
      <c r="L18">
        <v>0.85407699999999998</v>
      </c>
      <c r="M18">
        <f t="shared" si="4"/>
        <v>1.0136481019167129E-7</v>
      </c>
      <c r="N18">
        <f t="shared" si="5"/>
        <v>1.3076792894525096</v>
      </c>
      <c r="O18">
        <f t="shared" si="6"/>
        <v>865.47860843573142</v>
      </c>
      <c r="P18">
        <f t="shared" si="7"/>
        <v>1.3389447752262811</v>
      </c>
      <c r="R18">
        <v>29.093800000000002</v>
      </c>
      <c r="S18">
        <v>0.93675900000000001</v>
      </c>
      <c r="T18">
        <f t="shared" si="8"/>
        <v>4.4450884753715372E-9</v>
      </c>
      <c r="U18">
        <f t="shared" si="9"/>
        <v>5.7344852992236933E-2</v>
      </c>
      <c r="V18">
        <f t="shared" si="10"/>
        <v>121.0736747895516</v>
      </c>
      <c r="W18">
        <f t="shared" si="11"/>
        <v>5.8715919047873905E-2</v>
      </c>
      <c r="Y18" s="25" t="s">
        <v>26</v>
      </c>
      <c r="Z18">
        <v>25.9467</v>
      </c>
      <c r="AA18">
        <v>0.87951999999999997</v>
      </c>
      <c r="AB18">
        <f t="shared" si="12"/>
        <v>7.7515038289021189E-8</v>
      </c>
      <c r="AD18" t="s">
        <v>26</v>
      </c>
      <c r="AE18">
        <v>1</v>
      </c>
      <c r="AF18">
        <v>1</v>
      </c>
      <c r="AG18">
        <v>29.37</v>
      </c>
      <c r="AH18">
        <v>29.53</v>
      </c>
      <c r="AI18">
        <v>29.45</v>
      </c>
      <c r="AJ18">
        <v>0.745</v>
      </c>
      <c r="AK18">
        <v>7.5704997000000004E-8</v>
      </c>
    </row>
    <row r="19" spans="1:37">
      <c r="A19" s="25" t="s">
        <v>27</v>
      </c>
      <c r="B19" s="4" t="s">
        <v>136</v>
      </c>
      <c r="C19" s="25" t="s">
        <v>140</v>
      </c>
      <c r="D19">
        <v>27.390699999999999</v>
      </c>
      <c r="E19">
        <v>0.91532400000000003</v>
      </c>
      <c r="F19">
        <f t="shared" si="0"/>
        <v>1.8586053612844003E-8</v>
      </c>
      <c r="G19">
        <f t="shared" si="1"/>
        <v>7.1601000958724459E-2</v>
      </c>
      <c r="H19">
        <f t="shared" si="2"/>
        <v>128.58795914465594</v>
      </c>
      <c r="I19">
        <f t="shared" si="3"/>
        <v>1.2983230275574549E-2</v>
      </c>
      <c r="K19">
        <v>26.758099999999999</v>
      </c>
      <c r="L19">
        <v>0.85407699999999998</v>
      </c>
      <c r="M19">
        <f t="shared" si="4"/>
        <v>6.6897580661232491E-8</v>
      </c>
      <c r="N19">
        <f t="shared" si="5"/>
        <v>0.25771655655567155</v>
      </c>
      <c r="O19">
        <f t="shared" si="6"/>
        <v>170.56794317820496</v>
      </c>
      <c r="P19">
        <f t="shared" si="7"/>
        <v>4.6731098096230057E-2</v>
      </c>
      <c r="R19">
        <v>28.203900000000001</v>
      </c>
      <c r="S19">
        <v>0.93675900000000001</v>
      </c>
      <c r="T19">
        <f t="shared" si="8"/>
        <v>8.004772079684467E-9</v>
      </c>
      <c r="U19">
        <f t="shared" si="9"/>
        <v>3.083762186910834E-2</v>
      </c>
      <c r="V19">
        <f t="shared" si="10"/>
        <v>65.108270518524606</v>
      </c>
      <c r="W19">
        <f t="shared" si="11"/>
        <v>5.5917087822351542E-3</v>
      </c>
      <c r="Y19" s="25" t="s">
        <v>27</v>
      </c>
      <c r="Z19">
        <v>24.031400000000001</v>
      </c>
      <c r="AA19">
        <v>0.87951999999999997</v>
      </c>
      <c r="AB19">
        <f t="shared" si="12"/>
        <v>2.5957812550076262E-7</v>
      </c>
      <c r="AD19" t="s">
        <v>27</v>
      </c>
      <c r="AE19">
        <v>1</v>
      </c>
      <c r="AF19">
        <v>1</v>
      </c>
      <c r="AG19">
        <v>24.39</v>
      </c>
      <c r="AH19">
        <v>23.95</v>
      </c>
      <c r="AI19">
        <v>24.17</v>
      </c>
      <c r="AJ19">
        <v>0.745</v>
      </c>
      <c r="AK19">
        <v>1.431543092E-6</v>
      </c>
    </row>
    <row r="20" spans="1:37">
      <c r="A20" s="25" t="s">
        <v>28</v>
      </c>
      <c r="B20" s="4" t="s">
        <v>136</v>
      </c>
      <c r="C20" s="25" t="s">
        <v>140</v>
      </c>
      <c r="D20">
        <v>27.4649</v>
      </c>
      <c r="E20">
        <v>0.91532400000000003</v>
      </c>
      <c r="F20">
        <f t="shared" si="0"/>
        <v>1.7711070450223368E-8</v>
      </c>
      <c r="G20">
        <f t="shared" si="1"/>
        <v>8.2877757045756936E-2</v>
      </c>
      <c r="H20">
        <f t="shared" si="2"/>
        <v>148.8398415427734</v>
      </c>
      <c r="I20">
        <f t="shared" si="3"/>
        <v>4.0630252599992648E-3</v>
      </c>
      <c r="K20">
        <v>24.995899999999999</v>
      </c>
      <c r="L20">
        <v>0.85407699999999998</v>
      </c>
      <c r="M20">
        <f t="shared" si="4"/>
        <v>1.9856612558593566E-7</v>
      </c>
      <c r="N20">
        <f t="shared" si="5"/>
        <v>0.92917676320467046</v>
      </c>
      <c r="O20">
        <f t="shared" si="6"/>
        <v>614.96929598532154</v>
      </c>
      <c r="P20">
        <f t="shared" si="7"/>
        <v>4.5552254241395557E-2</v>
      </c>
      <c r="R20">
        <v>27.766400000000001</v>
      </c>
      <c r="S20">
        <v>0.93675900000000001</v>
      </c>
      <c r="T20">
        <f t="shared" si="8"/>
        <v>1.0689183637575402E-8</v>
      </c>
      <c r="U20">
        <f t="shared" si="9"/>
        <v>5.0019312329102152E-2</v>
      </c>
      <c r="V20">
        <f t="shared" si="10"/>
        <v>105.60707087261271</v>
      </c>
      <c r="W20">
        <f t="shared" si="11"/>
        <v>2.4521625189341369E-3</v>
      </c>
      <c r="Y20" s="25" t="s">
        <v>28</v>
      </c>
      <c r="Z20">
        <v>24.339600000000001</v>
      </c>
      <c r="AA20">
        <v>0.87951999999999997</v>
      </c>
      <c r="AB20">
        <f t="shared" si="12"/>
        <v>2.1370113141991837E-7</v>
      </c>
      <c r="AD20" t="s">
        <v>28</v>
      </c>
      <c r="AE20">
        <v>1</v>
      </c>
      <c r="AF20">
        <v>1</v>
      </c>
      <c r="AG20">
        <v>22.19</v>
      </c>
      <c r="AH20">
        <v>22.15</v>
      </c>
      <c r="AI20">
        <v>22.17</v>
      </c>
      <c r="AJ20">
        <v>0.745</v>
      </c>
      <c r="AK20">
        <v>4.359084504E-6</v>
      </c>
    </row>
    <row r="21" spans="1:37">
      <c r="A21" s="25" t="s">
        <v>72</v>
      </c>
      <c r="B21" s="4" t="s">
        <v>136</v>
      </c>
      <c r="C21" s="25" t="s">
        <v>140</v>
      </c>
      <c r="D21">
        <v>29.3767</v>
      </c>
      <c r="E21">
        <v>0.91532400000000003</v>
      </c>
      <c r="F21">
        <f t="shared" si="0"/>
        <v>5.112744330603271E-9</v>
      </c>
      <c r="G21">
        <f t="shared" si="1"/>
        <v>3.7454396516344253E-2</v>
      </c>
      <c r="H21">
        <f t="shared" si="2"/>
        <v>67.26420503266128</v>
      </c>
      <c r="I21">
        <f t="shared" si="3"/>
        <v>2.3514036374603628E-2</v>
      </c>
      <c r="K21">
        <v>36.099499999999999</v>
      </c>
      <c r="L21">
        <v>0.85407699999999998</v>
      </c>
      <c r="M21">
        <f t="shared" si="4"/>
        <v>2.0927709303572657E-10</v>
      </c>
      <c r="N21">
        <f t="shared" si="5"/>
        <v>1.5330997831106284E-3</v>
      </c>
      <c r="O21">
        <f t="shared" si="6"/>
        <v>1.0146716229139265</v>
      </c>
      <c r="P21">
        <f t="shared" si="7"/>
        <v>9.6248684851267378E-4</v>
      </c>
      <c r="R21">
        <v>32.8825</v>
      </c>
      <c r="S21">
        <v>0.93675900000000001</v>
      </c>
      <c r="T21">
        <f t="shared" si="8"/>
        <v>3.6327636988074198E-10</v>
      </c>
      <c r="U21">
        <f t="shared" si="9"/>
        <v>2.6612512425251652E-3</v>
      </c>
      <c r="V21">
        <f t="shared" si="10"/>
        <v>5.6187687413620342</v>
      </c>
      <c r="W21">
        <f t="shared" si="11"/>
        <v>1.6707453420425223E-3</v>
      </c>
      <c r="Y21" s="25" t="s">
        <v>72</v>
      </c>
      <c r="Z21">
        <v>25.049900000000001</v>
      </c>
      <c r="AA21">
        <v>0.87951999999999997</v>
      </c>
      <c r="AB21">
        <f t="shared" si="12"/>
        <v>1.3650585261391636E-7</v>
      </c>
      <c r="AD21" t="s">
        <v>72</v>
      </c>
      <c r="AE21">
        <v>1</v>
      </c>
      <c r="AF21">
        <v>1</v>
      </c>
      <c r="AG21">
        <v>27.03</v>
      </c>
      <c r="AH21">
        <v>28.08</v>
      </c>
      <c r="AI21">
        <v>27.555</v>
      </c>
      <c r="AJ21">
        <v>0.745</v>
      </c>
      <c r="AK21">
        <v>2.1743371699999999E-7</v>
      </c>
    </row>
    <row r="22" spans="1:37">
      <c r="A22" s="25" t="s">
        <v>29</v>
      </c>
      <c r="B22" s="4" t="s">
        <v>136</v>
      </c>
      <c r="C22" s="25" t="s">
        <v>140</v>
      </c>
      <c r="D22">
        <v>29.034700000000001</v>
      </c>
      <c r="E22">
        <v>0.91532400000000003</v>
      </c>
      <c r="F22">
        <f t="shared" si="0"/>
        <v>6.3852943987102527E-9</v>
      </c>
      <c r="G22">
        <f t="shared" si="1"/>
        <v>7.8542444677902154E-2</v>
      </c>
      <c r="H22">
        <f t="shared" si="2"/>
        <v>141.05407092263368</v>
      </c>
      <c r="I22">
        <f t="shared" si="3"/>
        <v>4.6746943430491524E-2</v>
      </c>
      <c r="K22">
        <v>27.933299999999999</v>
      </c>
      <c r="L22">
        <v>0.85407699999999998</v>
      </c>
      <c r="M22">
        <f t="shared" si="4"/>
        <v>3.2382223110620213E-8</v>
      </c>
      <c r="N22">
        <f t="shared" si="5"/>
        <v>0.39831819934991602</v>
      </c>
      <c r="O22">
        <f t="shared" si="6"/>
        <v>263.62418038472055</v>
      </c>
      <c r="P22">
        <f t="shared" si="7"/>
        <v>0.23707128557948409</v>
      </c>
      <c r="R22">
        <v>30.262599999999999</v>
      </c>
      <c r="S22">
        <v>0.93675900000000001</v>
      </c>
      <c r="T22">
        <f t="shared" si="8"/>
        <v>2.0527991937781546E-9</v>
      </c>
      <c r="U22">
        <f t="shared" si="9"/>
        <v>2.5250498574463473E-2</v>
      </c>
      <c r="V22">
        <f t="shared" si="10"/>
        <v>53.312032260201136</v>
      </c>
      <c r="W22">
        <f t="shared" si="11"/>
        <v>1.502860820404602E-2</v>
      </c>
      <c r="Y22" s="25" t="s">
        <v>29</v>
      </c>
      <c r="Z22">
        <v>25.871200000000002</v>
      </c>
      <c r="AA22">
        <v>0.87951999999999997</v>
      </c>
      <c r="AB22">
        <f t="shared" si="12"/>
        <v>8.1297372712244465E-8</v>
      </c>
      <c r="AD22" t="s">
        <v>29</v>
      </c>
      <c r="AE22">
        <v>1</v>
      </c>
      <c r="AF22">
        <v>1</v>
      </c>
      <c r="AG22">
        <v>28.07</v>
      </c>
      <c r="AH22">
        <v>28.71</v>
      </c>
      <c r="AI22">
        <v>28.39</v>
      </c>
      <c r="AJ22">
        <v>0.745</v>
      </c>
      <c r="AK22">
        <v>1.3659276799999999E-7</v>
      </c>
    </row>
    <row r="23" spans="1:37">
      <c r="A23" t="s">
        <v>73</v>
      </c>
      <c r="B23" s="4" t="s">
        <v>136</v>
      </c>
      <c r="C23" s="25" t="s">
        <v>140</v>
      </c>
      <c r="D23">
        <v>35.131700000000002</v>
      </c>
      <c r="E23">
        <v>0.91532400000000003</v>
      </c>
      <c r="F23">
        <f t="shared" si="0"/>
        <v>1.2143669063418225E-10</v>
      </c>
      <c r="G23">
        <f t="shared" si="1"/>
        <v>5.5682508249607101E-4</v>
      </c>
      <c r="H23">
        <f t="shared" si="2"/>
        <v>1</v>
      </c>
      <c r="I23">
        <f t="shared" si="3"/>
        <v>7.1980663500286843E-5</v>
      </c>
      <c r="K23">
        <v>35.364199999999997</v>
      </c>
      <c r="L23">
        <v>0.85407699999999998</v>
      </c>
      <c r="M23">
        <f t="shared" si="4"/>
        <v>3.2951564622589584E-10</v>
      </c>
      <c r="N23">
        <f t="shared" si="5"/>
        <v>1.5109319591572726E-3</v>
      </c>
      <c r="O23">
        <f t="shared" si="6"/>
        <v>1</v>
      </c>
      <c r="P23">
        <f t="shared" si="7"/>
        <v>1.9531786254383787E-4</v>
      </c>
      <c r="R23">
        <v>34.784999999999997</v>
      </c>
      <c r="S23">
        <v>0.93675900000000001</v>
      </c>
      <c r="T23">
        <f t="shared" si="8"/>
        <v>1.0329418012721395E-10</v>
      </c>
      <c r="U23">
        <f t="shared" si="9"/>
        <v>4.7363601618529273E-4</v>
      </c>
      <c r="V23">
        <f t="shared" si="10"/>
        <v>1</v>
      </c>
      <c r="W23">
        <f t="shared" si="11"/>
        <v>6.122683006631714E-5</v>
      </c>
      <c r="Y23" t="s">
        <v>73</v>
      </c>
      <c r="Z23">
        <v>24.307400000000001</v>
      </c>
      <c r="AA23">
        <v>0.87951999999999997</v>
      </c>
      <c r="AB23">
        <f t="shared" si="12"/>
        <v>2.1808768040731913E-7</v>
      </c>
      <c r="AD23" t="s">
        <v>73</v>
      </c>
      <c r="AE23">
        <v>1</v>
      </c>
      <c r="AF23">
        <v>1</v>
      </c>
      <c r="AG23">
        <v>23.64</v>
      </c>
      <c r="AH23">
        <v>24.11</v>
      </c>
      <c r="AI23">
        <v>23.875</v>
      </c>
      <c r="AJ23">
        <v>0.745</v>
      </c>
      <c r="AK23">
        <v>1.6870737879999999E-6</v>
      </c>
    </row>
    <row r="24" spans="1:37">
      <c r="A24" s="25" t="s">
        <v>30</v>
      </c>
      <c r="B24" s="4" t="s">
        <v>136</v>
      </c>
      <c r="C24" s="25" t="s">
        <v>140</v>
      </c>
      <c r="D24">
        <v>27.193899999999999</v>
      </c>
      <c r="E24">
        <v>0.91532400000000003</v>
      </c>
      <c r="F24">
        <f t="shared" si="0"/>
        <v>2.1121874628981969E-8</v>
      </c>
      <c r="G24">
        <f t="shared" si="1"/>
        <v>0.12474454387446875</v>
      </c>
      <c r="H24">
        <f t="shared" si="2"/>
        <v>224.02824117634634</v>
      </c>
      <c r="I24">
        <f t="shared" si="3"/>
        <v>6.689638201677113E-2</v>
      </c>
      <c r="K24">
        <v>26.262499999999999</v>
      </c>
      <c r="L24">
        <v>0.85407699999999998</v>
      </c>
      <c r="M24">
        <f t="shared" si="4"/>
        <v>9.0843641121322856E-8</v>
      </c>
      <c r="N24">
        <f t="shared" si="5"/>
        <v>0.53651717826343071</v>
      </c>
      <c r="O24">
        <f t="shared" si="6"/>
        <v>355.09023090799866</v>
      </c>
      <c r="P24">
        <f t="shared" si="7"/>
        <v>0.28771645637494142</v>
      </c>
      <c r="R24">
        <v>27.655899999999999</v>
      </c>
      <c r="S24">
        <v>0.93675900000000001</v>
      </c>
      <c r="T24">
        <f t="shared" si="8"/>
        <v>1.1499167236130521E-8</v>
      </c>
      <c r="U24">
        <f t="shared" si="9"/>
        <v>6.7913402432522404E-2</v>
      </c>
      <c r="V24">
        <f t="shared" si="10"/>
        <v>143.38732721278902</v>
      </c>
      <c r="W24">
        <f t="shared" si="11"/>
        <v>3.6419716422680139E-2</v>
      </c>
      <c r="Y24" s="25" t="s">
        <v>30</v>
      </c>
      <c r="Z24">
        <v>24.708500000000001</v>
      </c>
      <c r="AA24">
        <v>0.87951999999999997</v>
      </c>
      <c r="AB24">
        <f t="shared" si="12"/>
        <v>1.6932102978577604E-7</v>
      </c>
      <c r="AD24" t="s">
        <v>30</v>
      </c>
      <c r="AE24">
        <v>1</v>
      </c>
      <c r="AF24">
        <v>1</v>
      </c>
      <c r="AG24">
        <v>26.92</v>
      </c>
      <c r="AH24">
        <v>26.85</v>
      </c>
      <c r="AI24">
        <v>26.885000000000002</v>
      </c>
      <c r="AJ24">
        <v>0.745</v>
      </c>
      <c r="AK24">
        <v>3.1574016400000001E-7</v>
      </c>
    </row>
    <row r="25" spans="1:37">
      <c r="A25" s="4" t="s">
        <v>31</v>
      </c>
      <c r="B25" s="4" t="s">
        <v>137</v>
      </c>
      <c r="C25" s="4" t="s">
        <v>139</v>
      </c>
      <c r="D25">
        <v>32.852600000000002</v>
      </c>
      <c r="E25">
        <v>0.91532400000000003</v>
      </c>
      <c r="F25">
        <f t="shared" si="0"/>
        <v>5.3408236341051845E-10</v>
      </c>
      <c r="G25">
        <f t="shared" si="1"/>
        <v>4.2806131488601046E-2</v>
      </c>
      <c r="H25">
        <f t="shared" si="2"/>
        <v>76.875365054883446</v>
      </c>
      <c r="I25">
        <f t="shared" si="3"/>
        <v>6.6356915881975514E-3</v>
      </c>
      <c r="K25">
        <v>31.018599999999999</v>
      </c>
      <c r="L25">
        <v>0.85407699999999998</v>
      </c>
      <c r="M25">
        <f t="shared" si="4"/>
        <v>4.8200557652405198E-9</v>
      </c>
      <c r="N25">
        <f t="shared" si="5"/>
        <v>0.38632232592687726</v>
      </c>
      <c r="O25">
        <f t="shared" si="6"/>
        <v>255.68479347167283</v>
      </c>
      <c r="P25">
        <f t="shared" si="7"/>
        <v>5.9886649863899466E-2</v>
      </c>
      <c r="R25">
        <v>32.452100000000002</v>
      </c>
      <c r="S25">
        <v>0.93675900000000001</v>
      </c>
      <c r="T25">
        <f t="shared" si="8"/>
        <v>4.8283025947006043E-10</v>
      </c>
      <c r="U25">
        <f t="shared" si="9"/>
        <v>3.8698330050761079E-2</v>
      </c>
      <c r="V25">
        <f t="shared" si="10"/>
        <v>81.704787491544508</v>
      </c>
      <c r="W25">
        <f t="shared" si="11"/>
        <v>5.9989112368986006E-3</v>
      </c>
      <c r="Y25" s="4" t="s">
        <v>31</v>
      </c>
      <c r="Z25">
        <v>28.8414</v>
      </c>
      <c r="AA25">
        <v>0.87951999999999997</v>
      </c>
      <c r="AB25">
        <f t="shared" si="12"/>
        <v>1.2476772481828698E-8</v>
      </c>
      <c r="AD25" t="s">
        <v>31</v>
      </c>
      <c r="AE25">
        <v>0</v>
      </c>
      <c r="AF25">
        <v>0</v>
      </c>
      <c r="AG25">
        <v>29.77</v>
      </c>
      <c r="AH25">
        <v>28.91</v>
      </c>
      <c r="AI25">
        <v>29.34</v>
      </c>
      <c r="AJ25">
        <v>0.745</v>
      </c>
      <c r="AK25">
        <v>8.0486315000000001E-8</v>
      </c>
    </row>
    <row r="26" spans="1:37">
      <c r="A26" s="4" t="s">
        <v>32</v>
      </c>
      <c r="B26" s="4" t="s">
        <v>137</v>
      </c>
      <c r="C26" s="4" t="s">
        <v>139</v>
      </c>
      <c r="D26">
        <v>28.680499999999999</v>
      </c>
      <c r="E26">
        <v>0.91532400000000003</v>
      </c>
      <c r="F26">
        <f t="shared" si="0"/>
        <v>8.0380579094693478E-9</v>
      </c>
      <c r="G26">
        <f t="shared" si="1"/>
        <v>0.19540501643158115</v>
      </c>
      <c r="H26">
        <f t="shared" si="2"/>
        <v>350.92710902253572</v>
      </c>
      <c r="I26">
        <f t="shared" si="3"/>
        <v>7.7735812416744779E-2</v>
      </c>
      <c r="K26">
        <v>27.378900000000002</v>
      </c>
      <c r="L26">
        <v>0.85407699999999998</v>
      </c>
      <c r="M26">
        <f t="shared" si="4"/>
        <v>4.5599144462081232E-8</v>
      </c>
      <c r="N26">
        <f t="shared" si="5"/>
        <v>1.1085142298343134</v>
      </c>
      <c r="O26">
        <f t="shared" si="6"/>
        <v>733.6625736956355</v>
      </c>
      <c r="P26">
        <f t="shared" si="7"/>
        <v>0.44098793268116732</v>
      </c>
      <c r="R26">
        <v>28.8429</v>
      </c>
      <c r="S26">
        <v>0.93675900000000001</v>
      </c>
      <c r="T26">
        <f t="shared" si="8"/>
        <v>5.246959032975809E-9</v>
      </c>
      <c r="U26">
        <f t="shared" si="9"/>
        <v>0.1275534622419954</v>
      </c>
      <c r="V26">
        <f t="shared" si="10"/>
        <v>269.30693165887703</v>
      </c>
      <c r="W26">
        <f t="shared" si="11"/>
        <v>5.0743180472144551E-2</v>
      </c>
      <c r="Y26" s="4" t="s">
        <v>32</v>
      </c>
      <c r="Z26">
        <v>26.950800000000001</v>
      </c>
      <c r="AA26">
        <v>0.87951999999999997</v>
      </c>
      <c r="AB26">
        <f t="shared" si="12"/>
        <v>4.1135371323917793E-8</v>
      </c>
      <c r="AD26" t="s">
        <v>32</v>
      </c>
      <c r="AE26">
        <v>0</v>
      </c>
      <c r="AF26">
        <v>0</v>
      </c>
      <c r="AG26">
        <v>29.13</v>
      </c>
      <c r="AH26">
        <v>28.65</v>
      </c>
      <c r="AI26">
        <v>28.89</v>
      </c>
      <c r="AJ26">
        <v>0.745</v>
      </c>
      <c r="AK26">
        <v>1.0340225E-7</v>
      </c>
    </row>
    <row r="27" spans="1:37">
      <c r="A27" s="4" t="s">
        <v>59</v>
      </c>
      <c r="B27" s="4" t="s">
        <v>137</v>
      </c>
      <c r="C27" s="4" t="s">
        <v>139</v>
      </c>
      <c r="D27">
        <v>31.57</v>
      </c>
      <c r="E27">
        <v>0.91532400000000003</v>
      </c>
      <c r="F27">
        <f t="shared" si="0"/>
        <v>1.2291705532738863E-9</v>
      </c>
      <c r="G27">
        <f t="shared" si="1"/>
        <v>4.9030776698840942E-2</v>
      </c>
      <c r="H27">
        <f t="shared" si="2"/>
        <v>88.054181178497657</v>
      </c>
      <c r="I27">
        <f t="shared" si="3"/>
        <v>2.8018644864283807E-2</v>
      </c>
      <c r="K27">
        <v>28.480499999999999</v>
      </c>
      <c r="L27">
        <v>0.85407699999999998</v>
      </c>
      <c r="M27">
        <f t="shared" si="4"/>
        <v>2.3098679177646752E-8</v>
      </c>
      <c r="N27">
        <f t="shared" si="5"/>
        <v>0.92139058959786879</v>
      </c>
      <c r="O27">
        <f t="shared" si="6"/>
        <v>609.81607015035775</v>
      </c>
      <c r="P27">
        <f t="shared" si="7"/>
        <v>0.52652879373713923</v>
      </c>
      <c r="R27">
        <v>31.110299999999999</v>
      </c>
      <c r="S27">
        <v>0.93675900000000001</v>
      </c>
      <c r="T27">
        <f t="shared" si="8"/>
        <v>1.1721751143659543E-9</v>
      </c>
      <c r="U27">
        <f t="shared" si="9"/>
        <v>4.675726743643302E-2</v>
      </c>
      <c r="V27">
        <f t="shared" si="10"/>
        <v>98.719830922108244</v>
      </c>
      <c r="W27">
        <f t="shared" si="11"/>
        <v>2.6719447647598208E-2</v>
      </c>
      <c r="Y27" s="4" t="s">
        <v>59</v>
      </c>
      <c r="Z27">
        <v>27.735600000000002</v>
      </c>
      <c r="AA27">
        <v>0.87951999999999997</v>
      </c>
      <c r="AB27">
        <f t="shared" si="12"/>
        <v>2.5069367365394872E-8</v>
      </c>
      <c r="AD27" t="s">
        <v>59</v>
      </c>
      <c r="AE27">
        <v>0</v>
      </c>
      <c r="AF27">
        <v>0</v>
      </c>
      <c r="AG27">
        <v>30.57</v>
      </c>
      <c r="AH27">
        <v>30.29</v>
      </c>
      <c r="AI27">
        <v>30.43</v>
      </c>
      <c r="AJ27">
        <v>0.745</v>
      </c>
      <c r="AK27">
        <v>4.3869735999999997E-8</v>
      </c>
    </row>
    <row r="28" spans="1:37">
      <c r="A28" s="4" t="s">
        <v>33</v>
      </c>
      <c r="B28" s="4" t="s">
        <v>137</v>
      </c>
      <c r="C28" s="4" t="s">
        <v>139</v>
      </c>
      <c r="D28">
        <v>31.984400000000001</v>
      </c>
      <c r="E28">
        <v>0.91532400000000003</v>
      </c>
      <c r="F28">
        <f t="shared" si="0"/>
        <v>9.3896836118997277E-10</v>
      </c>
      <c r="G28">
        <f t="shared" si="1"/>
        <v>1.2638075574552855E-2</v>
      </c>
      <c r="H28">
        <f t="shared" si="2"/>
        <v>22.696670771187883</v>
      </c>
      <c r="I28">
        <f t="shared" si="3"/>
        <v>3.7888040167339265E-3</v>
      </c>
      <c r="K28">
        <v>28.787199999999999</v>
      </c>
      <c r="L28">
        <v>0.85407699999999998</v>
      </c>
      <c r="M28">
        <f t="shared" si="4"/>
        <v>1.9114034295775662E-8</v>
      </c>
      <c r="N28">
        <f t="shared" si="5"/>
        <v>0.25726597396579848</v>
      </c>
      <c r="O28">
        <f t="shared" si="6"/>
        <v>170.26972816783189</v>
      </c>
      <c r="P28">
        <f t="shared" si="7"/>
        <v>7.712648573594795E-2</v>
      </c>
      <c r="R28">
        <v>30.812799999999999</v>
      </c>
      <c r="S28">
        <v>0.93675900000000001</v>
      </c>
      <c r="T28">
        <f t="shared" si="8"/>
        <v>1.4269129611297856E-9</v>
      </c>
      <c r="U28">
        <f t="shared" si="9"/>
        <v>1.9205581983841404E-2</v>
      </c>
      <c r="V28">
        <f t="shared" si="10"/>
        <v>40.549243147775996</v>
      </c>
      <c r="W28">
        <f t="shared" si="11"/>
        <v>5.75769512809434E-3</v>
      </c>
      <c r="Y28" s="4" t="s">
        <v>33</v>
      </c>
      <c r="Z28">
        <v>26.0139</v>
      </c>
      <c r="AA28">
        <v>0.87951999999999997</v>
      </c>
      <c r="AB28">
        <f t="shared" si="12"/>
        <v>7.4296783212834538E-8</v>
      </c>
      <c r="AD28" t="s">
        <v>33</v>
      </c>
      <c r="AE28">
        <v>0</v>
      </c>
      <c r="AF28">
        <v>0</v>
      </c>
      <c r="AG28">
        <v>27.51</v>
      </c>
      <c r="AH28">
        <v>27.13</v>
      </c>
      <c r="AI28">
        <v>27.32</v>
      </c>
      <c r="AJ28">
        <v>0.745</v>
      </c>
      <c r="AK28">
        <v>2.4782711300000003E-7</v>
      </c>
    </row>
    <row r="29" spans="1:37">
      <c r="A29" s="4" t="s">
        <v>60</v>
      </c>
      <c r="B29" s="4"/>
      <c r="C29" s="4"/>
      <c r="D29">
        <v>32.2425</v>
      </c>
      <c r="E29">
        <v>0.91532400000000003</v>
      </c>
      <c r="F29">
        <f t="shared" si="0"/>
        <v>7.9397025766508815E-10</v>
      </c>
      <c r="G29">
        <f t="shared" si="1"/>
        <v>2.1937523032554926</v>
      </c>
      <c r="H29">
        <f t="shared" si="2"/>
        <v>3939.7512292757965</v>
      </c>
      <c r="I29">
        <f t="shared" si="3"/>
        <v>0.18550009162391043</v>
      </c>
      <c r="K29">
        <v>28.121700000000001</v>
      </c>
      <c r="L29">
        <v>0.85407699999999998</v>
      </c>
      <c r="M29">
        <f t="shared" si="4"/>
        <v>2.8826465102472136E-8</v>
      </c>
      <c r="N29">
        <f t="shared" si="5"/>
        <v>79.647976234315536</v>
      </c>
      <c r="O29">
        <f t="shared" si="6"/>
        <v>52714.469206634203</v>
      </c>
      <c r="P29">
        <f t="shared" si="7"/>
        <v>6.7349020521592839</v>
      </c>
      <c r="R29">
        <v>32.820099999999996</v>
      </c>
      <c r="S29">
        <v>0.93675900000000001</v>
      </c>
      <c r="T29">
        <f t="shared" si="8"/>
        <v>3.7857389684277472E-10</v>
      </c>
      <c r="U29">
        <f t="shared" si="9"/>
        <v>1.0460056282127939</v>
      </c>
      <c r="V29">
        <f t="shared" si="10"/>
        <v>2208.4588005731021</v>
      </c>
      <c r="W29">
        <f t="shared" si="11"/>
        <v>8.8448517904530857E-2</v>
      </c>
      <c r="Y29" s="4" t="s">
        <v>60</v>
      </c>
      <c r="Z29">
        <v>34.451700000000002</v>
      </c>
      <c r="AA29">
        <v>0.87951999999999997</v>
      </c>
      <c r="AB29">
        <f t="shared" si="12"/>
        <v>3.6192338418829202E-10</v>
      </c>
      <c r="AD29" t="s">
        <v>60</v>
      </c>
      <c r="AE29">
        <v>0</v>
      </c>
      <c r="AF29">
        <v>0</v>
      </c>
      <c r="AG29">
        <v>34.69</v>
      </c>
      <c r="AH29">
        <v>34.53</v>
      </c>
      <c r="AI29">
        <v>34.61</v>
      </c>
      <c r="AJ29">
        <v>0.745</v>
      </c>
      <c r="AK29">
        <v>4.2801610000000001E-9</v>
      </c>
    </row>
    <row r="30" spans="1:37">
      <c r="A30" s="4" t="s">
        <v>34</v>
      </c>
      <c r="B30" s="4" t="s">
        <v>137</v>
      </c>
      <c r="C30" s="4" t="s">
        <v>139</v>
      </c>
      <c r="D30">
        <v>30.965399999999999</v>
      </c>
      <c r="E30">
        <v>0.91532400000000003</v>
      </c>
      <c r="F30">
        <f t="shared" si="0"/>
        <v>1.820773031705914E-9</v>
      </c>
      <c r="G30">
        <f t="shared" si="1"/>
        <v>1.371914462379348E-2</v>
      </c>
      <c r="H30">
        <f t="shared" si="2"/>
        <v>24.638158472127166</v>
      </c>
      <c r="I30">
        <f t="shared" si="3"/>
        <v>1.0668661474812033E-2</v>
      </c>
      <c r="K30">
        <v>28.3398</v>
      </c>
      <c r="L30">
        <v>0.85407699999999998</v>
      </c>
      <c r="M30">
        <f t="shared" si="4"/>
        <v>2.5194904912658741E-8</v>
      </c>
      <c r="N30">
        <f t="shared" si="5"/>
        <v>0.18983834792172982</v>
      </c>
      <c r="O30">
        <f t="shared" si="6"/>
        <v>125.64321428981674</v>
      </c>
      <c r="P30">
        <f t="shared" si="7"/>
        <v>0.14762735756877679</v>
      </c>
      <c r="R30">
        <v>30.9938</v>
      </c>
      <c r="S30">
        <v>0.93675900000000001</v>
      </c>
      <c r="T30">
        <f t="shared" si="8"/>
        <v>1.2660090269994127E-9</v>
      </c>
      <c r="U30">
        <f t="shared" si="9"/>
        <v>9.5391136808304442E-3</v>
      </c>
      <c r="V30">
        <f t="shared" si="10"/>
        <v>20.14017801614693</v>
      </c>
      <c r="W30">
        <f t="shared" si="11"/>
        <v>7.4180699614483587E-3</v>
      </c>
      <c r="Y30" s="4" t="s">
        <v>34</v>
      </c>
      <c r="Z30">
        <v>25.0945</v>
      </c>
      <c r="AA30">
        <v>0.87951999999999997</v>
      </c>
      <c r="AB30">
        <f t="shared" si="12"/>
        <v>1.327176789541309E-7</v>
      </c>
      <c r="AD30" t="s">
        <v>34</v>
      </c>
      <c r="AE30">
        <v>0</v>
      </c>
      <c r="AF30">
        <v>0</v>
      </c>
      <c r="AG30">
        <v>28.11</v>
      </c>
      <c r="AH30">
        <v>27.87</v>
      </c>
      <c r="AI30">
        <v>27.99</v>
      </c>
      <c r="AJ30">
        <v>0.745</v>
      </c>
      <c r="AK30">
        <v>1.70665555E-7</v>
      </c>
    </row>
    <row r="31" spans="1:37">
      <c r="A31" s="4" t="s">
        <v>35</v>
      </c>
      <c r="B31" s="4" t="s">
        <v>137</v>
      </c>
      <c r="C31" s="4" t="s">
        <v>139</v>
      </c>
      <c r="D31">
        <v>31.117000000000001</v>
      </c>
      <c r="E31">
        <v>0.91532400000000003</v>
      </c>
      <c r="F31">
        <f t="shared" si="0"/>
        <v>1.6499389956407179E-9</v>
      </c>
      <c r="G31">
        <f t="shared" si="1"/>
        <v>1.1862532646980284E-2</v>
      </c>
      <c r="H31">
        <f t="shared" si="2"/>
        <v>21.303876243872306</v>
      </c>
      <c r="I31">
        <f t="shared" si="3"/>
        <v>1.1204637193850358E-2</v>
      </c>
      <c r="K31">
        <v>28.298300000000001</v>
      </c>
      <c r="L31">
        <v>0.85407699999999998</v>
      </c>
      <c r="M31">
        <f t="shared" si="4"/>
        <v>2.5848778552672204E-8</v>
      </c>
      <c r="N31">
        <f t="shared" si="5"/>
        <v>0.1858444344159306</v>
      </c>
      <c r="O31">
        <f t="shared" si="6"/>
        <v>122.99986990783222</v>
      </c>
      <c r="P31">
        <f t="shared" si="7"/>
        <v>0.17553751160018033</v>
      </c>
      <c r="R31">
        <v>31.098199999999999</v>
      </c>
      <c r="S31">
        <v>0.93675900000000001</v>
      </c>
      <c r="T31">
        <f t="shared" si="8"/>
        <v>1.1815881082389225E-9</v>
      </c>
      <c r="U31">
        <f t="shared" si="9"/>
        <v>8.4952398520800089E-3</v>
      </c>
      <c r="V31">
        <f t="shared" si="10"/>
        <v>17.93622013904567</v>
      </c>
      <c r="W31">
        <f t="shared" si="11"/>
        <v>8.0240942849186571E-3</v>
      </c>
      <c r="Y31" s="4" t="s">
        <v>35</v>
      </c>
      <c r="Z31">
        <v>25.020199999999999</v>
      </c>
      <c r="AA31">
        <v>0.87951999999999997</v>
      </c>
      <c r="AB31">
        <f t="shared" si="12"/>
        <v>1.3908825751984126E-7</v>
      </c>
      <c r="AD31" t="s">
        <v>35</v>
      </c>
      <c r="AE31">
        <v>0</v>
      </c>
      <c r="AF31">
        <v>0</v>
      </c>
      <c r="AG31">
        <v>28.26</v>
      </c>
      <c r="AH31">
        <v>28.25</v>
      </c>
      <c r="AI31">
        <v>28.254999999999999</v>
      </c>
      <c r="AJ31">
        <v>0.745</v>
      </c>
      <c r="AK31">
        <v>1.47255013E-7</v>
      </c>
    </row>
    <row r="32" spans="1:37">
      <c r="A32" s="4" t="s">
        <v>36</v>
      </c>
      <c r="B32" s="4" t="s">
        <v>137</v>
      </c>
      <c r="C32" s="4" t="s">
        <v>139</v>
      </c>
      <c r="D32">
        <v>33.920699999999997</v>
      </c>
      <c r="E32">
        <v>0.91532400000000003</v>
      </c>
      <c r="F32">
        <f t="shared" si="0"/>
        <v>2.6677509850185579E-10</v>
      </c>
      <c r="G32">
        <f>F32/AB32</f>
        <v>2.1223122423284651E-2</v>
      </c>
      <c r="H32">
        <f t="shared" si="2"/>
        <v>38.114523017081225</v>
      </c>
      <c r="I32">
        <f t="shared" si="3"/>
        <v>5.9495530032809669E-4</v>
      </c>
      <c r="K32">
        <v>28.140499999999999</v>
      </c>
      <c r="L32">
        <v>0.85407699999999998</v>
      </c>
      <c r="M32">
        <f t="shared" si="4"/>
        <v>2.8493814162640494E-8</v>
      </c>
      <c r="N32">
        <f>M32/AB32</f>
        <v>2.2668071708193356</v>
      </c>
      <c r="O32">
        <f t="shared" si="6"/>
        <v>1500.2708474600372</v>
      </c>
      <c r="P32">
        <f t="shared" si="7"/>
        <v>6.3546207490234777E-2</v>
      </c>
      <c r="R32">
        <v>32.082299999999996</v>
      </c>
      <c r="S32">
        <v>0.93675900000000001</v>
      </c>
      <c r="T32">
        <f t="shared" si="8"/>
        <v>6.1653115912246812E-10</v>
      </c>
      <c r="U32">
        <f>T32/AB32</f>
        <v>4.9047742241709671E-2</v>
      </c>
      <c r="V32">
        <f t="shared" si="10"/>
        <v>103.55576975911718</v>
      </c>
      <c r="W32">
        <f t="shared" si="11"/>
        <v>1.3749727129602613E-3</v>
      </c>
      <c r="Y32" s="4" t="s">
        <v>36</v>
      </c>
      <c r="Z32">
        <v>28.829599999999999</v>
      </c>
      <c r="AA32">
        <v>0.87951999999999997</v>
      </c>
      <c r="AB32">
        <f t="shared" si="12"/>
        <v>1.2570021186381473E-8</v>
      </c>
      <c r="AD32" t="s">
        <v>36</v>
      </c>
      <c r="AE32">
        <v>0</v>
      </c>
      <c r="AF32">
        <v>0</v>
      </c>
      <c r="AG32">
        <v>26.07</v>
      </c>
      <c r="AH32">
        <v>26.44</v>
      </c>
      <c r="AI32">
        <v>26.254999999999999</v>
      </c>
      <c r="AJ32">
        <v>0.745</v>
      </c>
      <c r="AK32">
        <v>4.4839519600000001E-7</v>
      </c>
    </row>
    <row r="33" spans="1:37">
      <c r="A33" s="4" t="s">
        <v>61</v>
      </c>
      <c r="B33" s="4" t="s">
        <v>137</v>
      </c>
      <c r="C33" s="4" t="s">
        <v>139</v>
      </c>
      <c r="D33">
        <v>30.334199999999999</v>
      </c>
      <c r="E33">
        <v>0.91532400000000003</v>
      </c>
      <c r="F33">
        <f t="shared" si="0"/>
        <v>2.7441454117674301E-9</v>
      </c>
      <c r="G33">
        <f>F33/AB33</f>
        <v>0.54625868514865028</v>
      </c>
      <c r="H33">
        <f t="shared" si="2"/>
        <v>981.02384809955959</v>
      </c>
      <c r="I33">
        <f t="shared" si="3"/>
        <v>2.9913219000408681E-2</v>
      </c>
      <c r="K33">
        <v>32.405999999999999</v>
      </c>
      <c r="L33">
        <v>0.85407699999999998</v>
      </c>
      <c r="M33">
        <f t="shared" si="4"/>
        <v>2.0466877942837715E-9</v>
      </c>
      <c r="N33">
        <f>M33/AB33</f>
        <v>0.40742045906931629</v>
      </c>
      <c r="O33">
        <f t="shared" si="6"/>
        <v>269.64844882661458</v>
      </c>
      <c r="P33">
        <f t="shared" si="7"/>
        <v>2.2310414001144988E-2</v>
      </c>
      <c r="R33">
        <v>32.981200000000001</v>
      </c>
      <c r="S33">
        <v>0.93675900000000001</v>
      </c>
      <c r="T33">
        <f t="shared" si="8"/>
        <v>3.4033200250303325E-10</v>
      </c>
      <c r="U33">
        <f>T33/AB33</f>
        <v>6.7747616946280897E-2</v>
      </c>
      <c r="V33">
        <f t="shared" si="10"/>
        <v>143.03730001769361</v>
      </c>
      <c r="W33">
        <f t="shared" si="11"/>
        <v>3.7098710877584038E-3</v>
      </c>
      <c r="Y33" s="4" t="s">
        <v>61</v>
      </c>
      <c r="Z33">
        <v>30.283100000000001</v>
      </c>
      <c r="AA33">
        <v>0.87951999999999997</v>
      </c>
      <c r="AB33">
        <f t="shared" si="12"/>
        <v>5.0235272891280094E-9</v>
      </c>
      <c r="AD33" t="s">
        <v>61</v>
      </c>
      <c r="AE33">
        <v>0</v>
      </c>
      <c r="AF33">
        <v>0</v>
      </c>
      <c r="AG33">
        <v>28.94</v>
      </c>
      <c r="AH33">
        <v>29.27</v>
      </c>
      <c r="AI33">
        <v>29.105</v>
      </c>
      <c r="AJ33">
        <v>0.745</v>
      </c>
      <c r="AK33">
        <v>9.1736881000000001E-8</v>
      </c>
    </row>
    <row r="34" spans="1:37">
      <c r="A34" s="4" t="s">
        <v>37</v>
      </c>
      <c r="B34" s="4" t="s">
        <v>137</v>
      </c>
      <c r="C34" s="4" t="s">
        <v>139</v>
      </c>
      <c r="D34">
        <v>31.499099999999999</v>
      </c>
      <c r="E34">
        <v>0.91532400000000003</v>
      </c>
      <c r="F34">
        <f t="shared" si="0"/>
        <v>1.2871321049845661E-9</v>
      </c>
      <c r="G34">
        <f>F34/AB34</f>
        <v>6.3244805498561832E-2</v>
      </c>
      <c r="H34">
        <f t="shared" si="2"/>
        <v>113.58110021742436</v>
      </c>
      <c r="I34">
        <f t="shared" si="3"/>
        <v>1.1136123668232653E-2</v>
      </c>
      <c r="K34">
        <v>26.5121</v>
      </c>
      <c r="L34">
        <v>0.85407699999999998</v>
      </c>
      <c r="M34">
        <f t="shared" si="4"/>
        <v>7.7869940422916697E-8</v>
      </c>
      <c r="N34">
        <f>M34/AB34</f>
        <v>3.8262344767563836</v>
      </c>
      <c r="O34">
        <f t="shared" si="6"/>
        <v>2532.367161583159</v>
      </c>
      <c r="P34">
        <f t="shared" si="7"/>
        <v>0.67372205481418501</v>
      </c>
      <c r="R34">
        <v>31.590399999999999</v>
      </c>
      <c r="S34">
        <v>0.93675900000000001</v>
      </c>
      <c r="T34">
        <f t="shared" si="8"/>
        <v>8.5342922264360509E-10</v>
      </c>
      <c r="U34">
        <f>T34/AB34</f>
        <v>4.1934285520390177E-2</v>
      </c>
      <c r="V34">
        <f t="shared" si="10"/>
        <v>88.536944166815488</v>
      </c>
      <c r="W34">
        <f t="shared" si="11"/>
        <v>7.3837746169471905E-3</v>
      </c>
      <c r="Y34" s="4" t="s">
        <v>37</v>
      </c>
      <c r="Z34">
        <v>28.065999999999999</v>
      </c>
      <c r="AA34">
        <v>0.87951999999999997</v>
      </c>
      <c r="AB34">
        <f t="shared" si="12"/>
        <v>2.035158610795056E-8</v>
      </c>
      <c r="AD34" t="s">
        <v>37</v>
      </c>
      <c r="AE34">
        <v>0</v>
      </c>
      <c r="AF34">
        <v>0</v>
      </c>
      <c r="AG34">
        <v>29.05</v>
      </c>
      <c r="AH34">
        <v>28.33</v>
      </c>
      <c r="AI34">
        <v>28.69</v>
      </c>
      <c r="AJ34">
        <v>0.745</v>
      </c>
      <c r="AK34">
        <v>1.1558170000000001E-7</v>
      </c>
    </row>
    <row r="35" spans="1:37">
      <c r="A35" s="4" t="s">
        <v>38</v>
      </c>
      <c r="B35" s="4" t="s">
        <v>137</v>
      </c>
      <c r="C35" s="4" t="s">
        <v>139</v>
      </c>
      <c r="D35">
        <v>33.0867</v>
      </c>
      <c r="E35">
        <v>0.91532400000000003</v>
      </c>
      <c r="F35">
        <f t="shared" si="0"/>
        <v>4.5870695597786163E-10</v>
      </c>
      <c r="G35">
        <f>F35/AB35</f>
        <v>1.2182636512498244E-2</v>
      </c>
      <c r="H35">
        <f t="shared" si="2"/>
        <v>21.878749530978975</v>
      </c>
      <c r="I35">
        <f t="shared" si="3"/>
        <v>4.046775284025252E-3</v>
      </c>
      <c r="K35">
        <v>26.919599999999999</v>
      </c>
      <c r="L35">
        <v>0.85407699999999998</v>
      </c>
      <c r="M35">
        <f t="shared" si="4"/>
        <v>6.0549111906226257E-8</v>
      </c>
      <c r="N35">
        <f>M35/AB35</f>
        <v>1.6081025410561571</v>
      </c>
      <c r="O35">
        <f t="shared" si="6"/>
        <v>1064.3116861152912</v>
      </c>
      <c r="P35">
        <f t="shared" si="7"/>
        <v>0.53417251763590268</v>
      </c>
      <c r="R35">
        <v>30.3794</v>
      </c>
      <c r="S35">
        <v>0.93675900000000001</v>
      </c>
      <c r="T35">
        <f t="shared" si="8"/>
        <v>1.9002731866861209E-9</v>
      </c>
      <c r="U35">
        <f>T35/AB35</f>
        <v>5.0468686393674446E-2</v>
      </c>
      <c r="V35">
        <f t="shared" si="10"/>
        <v>106.55584598518037</v>
      </c>
      <c r="W35">
        <f t="shared" si="11"/>
        <v>1.6764469046221388E-2</v>
      </c>
      <c r="Y35" s="4" t="s">
        <v>38</v>
      </c>
      <c r="Z35">
        <v>27.091000000000001</v>
      </c>
      <c r="AA35">
        <v>0.87951999999999997</v>
      </c>
      <c r="AB35">
        <f t="shared" si="12"/>
        <v>3.7652519264386758E-8</v>
      </c>
      <c r="AD35" t="s">
        <v>38</v>
      </c>
      <c r="AE35">
        <v>0</v>
      </c>
      <c r="AF35">
        <v>0</v>
      </c>
      <c r="AG35">
        <v>28.97</v>
      </c>
      <c r="AH35">
        <v>28.48</v>
      </c>
      <c r="AI35">
        <v>28.725000000000001</v>
      </c>
      <c r="AJ35">
        <v>0.745</v>
      </c>
      <c r="AK35">
        <v>1.1335122999999999E-7</v>
      </c>
    </row>
    <row r="36" spans="1:37">
      <c r="A36" s="4" t="s">
        <v>39</v>
      </c>
      <c r="B36" s="4" t="s">
        <v>137</v>
      </c>
      <c r="C36" s="4" t="s">
        <v>140</v>
      </c>
      <c r="D36">
        <v>32.149500000000003</v>
      </c>
      <c r="E36">
        <v>0.91532400000000003</v>
      </c>
      <c r="F36">
        <f t="shared" si="0"/>
        <v>8.4343722231753442E-10</v>
      </c>
      <c r="G36">
        <f>F36/AB36</f>
        <v>1.5052517627688876E-2</v>
      </c>
      <c r="H36">
        <f t="shared" si="2"/>
        <v>27.032757863947495</v>
      </c>
      <c r="I36">
        <f t="shared" si="3"/>
        <v>0.15992611609007468</v>
      </c>
      <c r="K36">
        <v>26.7286</v>
      </c>
      <c r="L36">
        <v>0.85407699999999998</v>
      </c>
      <c r="M36">
        <f t="shared" si="4"/>
        <v>6.8127143684386899E-8</v>
      </c>
      <c r="N36">
        <f>M36/AB36</f>
        <v>1.2158403780373537</v>
      </c>
      <c r="O36">
        <f t="shared" si="6"/>
        <v>804.69565202359797</v>
      </c>
      <c r="P36">
        <f t="shared" si="7"/>
        <v>12.917747997672111</v>
      </c>
      <c r="R36">
        <v>29.7879</v>
      </c>
      <c r="S36">
        <v>0.93675900000000001</v>
      </c>
      <c r="T36">
        <f t="shared" si="8"/>
        <v>2.8094496137041571E-9</v>
      </c>
      <c r="U36">
        <f>T36/AB36</f>
        <v>5.0139226388641163E-2</v>
      </c>
      <c r="V36">
        <f t="shared" si="10"/>
        <v>105.86024853529304</v>
      </c>
      <c r="W36">
        <f t="shared" si="11"/>
        <v>0.53270635108550357</v>
      </c>
      <c r="Y36" s="4" t="s">
        <v>39</v>
      </c>
      <c r="Z36">
        <v>26.460999999999999</v>
      </c>
      <c r="AA36">
        <v>0.87951999999999997</v>
      </c>
      <c r="AB36">
        <f t="shared" si="12"/>
        <v>5.6032966921496545E-8</v>
      </c>
      <c r="AD36" t="s">
        <v>39</v>
      </c>
      <c r="AE36">
        <v>0</v>
      </c>
      <c r="AF36">
        <v>1</v>
      </c>
      <c r="AG36">
        <v>34.090000000000003</v>
      </c>
      <c r="AH36">
        <v>34.380000000000003</v>
      </c>
      <c r="AI36">
        <v>34.234999999999999</v>
      </c>
      <c r="AJ36">
        <v>0.745</v>
      </c>
      <c r="AK36">
        <v>5.2739180000000001E-9</v>
      </c>
    </row>
    <row r="37" spans="1:37">
      <c r="A37" s="4" t="s">
        <v>40</v>
      </c>
      <c r="B37" s="4" t="s">
        <v>137</v>
      </c>
      <c r="C37" s="4" t="s">
        <v>140</v>
      </c>
      <c r="D37">
        <v>28.986899999999999</v>
      </c>
      <c r="E37">
        <v>0.91532400000000003</v>
      </c>
      <c r="F37">
        <f t="shared" si="0"/>
        <v>6.586764029004561E-9</v>
      </c>
      <c r="G37">
        <f>F37/AB37</f>
        <v>5.8132565986448885E-2</v>
      </c>
      <c r="H37">
        <f t="shared" si="2"/>
        <v>104.40004916060704</v>
      </c>
      <c r="I37">
        <f t="shared" si="3"/>
        <v>3.1235176441866526E-2</v>
      </c>
      <c r="K37">
        <v>27.083300000000001</v>
      </c>
      <c r="L37">
        <v>0.85407699999999998</v>
      </c>
      <c r="M37">
        <f t="shared" si="4"/>
        <v>5.4728716379367001E-8</v>
      </c>
      <c r="N37">
        <f>M37/AB37</f>
        <v>0.48301726041307913</v>
      </c>
      <c r="O37">
        <f t="shared" si="6"/>
        <v>319.68167559476581</v>
      </c>
      <c r="P37">
        <f t="shared" si="7"/>
        <v>0.25952973341975705</v>
      </c>
      <c r="R37">
        <v>29.0654</v>
      </c>
      <c r="S37">
        <v>0.93675900000000001</v>
      </c>
      <c r="T37">
        <f t="shared" si="8"/>
        <v>4.5293236623133669E-9</v>
      </c>
      <c r="U37">
        <f>T37/AB37</f>
        <v>3.9974288666480146E-2</v>
      </c>
      <c r="V37">
        <f t="shared" si="10"/>
        <v>84.398751996177737</v>
      </c>
      <c r="W37">
        <f t="shared" si="11"/>
        <v>2.1478562634353198E-2</v>
      </c>
      <c r="Y37" s="4" t="s">
        <v>40</v>
      </c>
      <c r="Z37">
        <v>25.345099999999999</v>
      </c>
      <c r="AA37">
        <v>0.87951999999999997</v>
      </c>
      <c r="AB37">
        <f t="shared" si="12"/>
        <v>1.1330592271705299E-7</v>
      </c>
      <c r="AD37" t="s">
        <v>40</v>
      </c>
      <c r="AE37">
        <v>0</v>
      </c>
      <c r="AF37">
        <v>1</v>
      </c>
      <c r="AG37">
        <v>27.95</v>
      </c>
      <c r="AH37">
        <v>27.27</v>
      </c>
      <c r="AI37">
        <v>27.61</v>
      </c>
      <c r="AJ37">
        <v>0.745</v>
      </c>
      <c r="AK37">
        <v>2.1087647900000001E-7</v>
      </c>
    </row>
    <row r="38" spans="1:37">
      <c r="A38" s="4" t="s">
        <v>41</v>
      </c>
      <c r="B38" s="4" t="s">
        <v>137</v>
      </c>
      <c r="C38" s="4" t="s">
        <v>140</v>
      </c>
      <c r="D38">
        <v>29.753699999999998</v>
      </c>
      <c r="E38">
        <v>0.91532400000000003</v>
      </c>
      <c r="F38">
        <f t="shared" si="0"/>
        <v>4.0017388848176776E-9</v>
      </c>
      <c r="G38">
        <f>F38/AB38</f>
        <v>4.0608347899588497E-2</v>
      </c>
      <c r="H38">
        <f t="shared" si="2"/>
        <v>72.928374055195391</v>
      </c>
      <c r="I38">
        <f t="shared" si="3"/>
        <v>2.921541529555462E-2</v>
      </c>
      <c r="K38">
        <v>27.654199999999999</v>
      </c>
      <c r="L38">
        <v>0.85407699999999998</v>
      </c>
      <c r="M38">
        <f t="shared" si="4"/>
        <v>3.8471677221058197E-8</v>
      </c>
      <c r="N38">
        <f>M38/AB38</f>
        <v>0.39039809888660032</v>
      </c>
      <c r="O38">
        <f t="shared" si="6"/>
        <v>258.38231597427205</v>
      </c>
      <c r="P38">
        <f t="shared" si="7"/>
        <v>0.28086940689558576</v>
      </c>
      <c r="R38">
        <v>29.850999999999999</v>
      </c>
      <c r="S38">
        <v>0.93675900000000001</v>
      </c>
      <c r="T38">
        <f t="shared" si="8"/>
        <v>2.6946773897416188E-9</v>
      </c>
      <c r="U38">
        <f>T38/AB38</f>
        <v>2.7344711903852327E-2</v>
      </c>
      <c r="V38">
        <f t="shared" si="10"/>
        <v>57.733599155083489</v>
      </c>
      <c r="W38">
        <f t="shared" si="11"/>
        <v>1.9672977496738724E-2</v>
      </c>
      <c r="Y38" s="4" t="s">
        <v>41</v>
      </c>
      <c r="Z38">
        <v>25.566299999999998</v>
      </c>
      <c r="AA38">
        <v>0.87951999999999997</v>
      </c>
      <c r="AB38">
        <f t="shared" si="12"/>
        <v>9.8544735055774795E-8</v>
      </c>
      <c r="AD38" t="s">
        <v>41</v>
      </c>
      <c r="AE38">
        <v>0</v>
      </c>
      <c r="AF38">
        <v>1</v>
      </c>
      <c r="AG38">
        <v>28.34</v>
      </c>
      <c r="AH38">
        <v>28.43</v>
      </c>
      <c r="AI38">
        <v>28.385000000000002</v>
      </c>
      <c r="AJ38">
        <v>0.745</v>
      </c>
      <c r="AK38">
        <v>1.36973541E-7</v>
      </c>
    </row>
    <row r="39" spans="1:37">
      <c r="A39" s="4" t="s">
        <v>42</v>
      </c>
      <c r="B39" s="4" t="s">
        <v>137</v>
      </c>
      <c r="C39" s="4" t="s">
        <v>140</v>
      </c>
      <c r="D39">
        <v>30.659500000000001</v>
      </c>
      <c r="E39">
        <v>0.91532400000000003</v>
      </c>
      <c r="F39">
        <f t="shared" si="0"/>
        <v>2.2212309526633012E-9</v>
      </c>
      <c r="G39">
        <f>F39/AB39</f>
        <v>4.01601628412393E-2</v>
      </c>
      <c r="H39">
        <f t="shared" si="2"/>
        <v>72.123480252028102</v>
      </c>
      <c r="I39">
        <f t="shared" si="3"/>
        <v>4.8446337289686208E-3</v>
      </c>
      <c r="K39">
        <v>27.8443</v>
      </c>
      <c r="L39">
        <v>0.85407699999999998</v>
      </c>
      <c r="M39">
        <f t="shared" si="4"/>
        <v>3.4211335811654391E-8</v>
      </c>
      <c r="N39">
        <f>M39/AB39</f>
        <v>0.61854568322352455</v>
      </c>
      <c r="O39">
        <f t="shared" si="6"/>
        <v>409.38023679671221</v>
      </c>
      <c r="P39">
        <f t="shared" si="7"/>
        <v>7.4616910586216001E-2</v>
      </c>
      <c r="R39">
        <v>30.387899999999998</v>
      </c>
      <c r="S39">
        <v>0.93675900000000001</v>
      </c>
      <c r="T39">
        <f t="shared" si="8"/>
        <v>1.8896261828635981E-9</v>
      </c>
      <c r="U39">
        <f>T39/AB39</f>
        <v>3.4164702739208921E-2</v>
      </c>
      <c r="V39">
        <f t="shared" si="10"/>
        <v>72.132822614239785</v>
      </c>
      <c r="W39">
        <f t="shared" si="11"/>
        <v>4.1213844646216221E-3</v>
      </c>
      <c r="Y39" s="4" t="s">
        <v>42</v>
      </c>
      <c r="Z39">
        <v>26.4816</v>
      </c>
      <c r="AA39">
        <v>0.87951999999999997</v>
      </c>
      <c r="AB39">
        <f t="shared" si="12"/>
        <v>5.5309311405042016E-8</v>
      </c>
      <c r="AD39" t="s">
        <v>42</v>
      </c>
      <c r="AE39">
        <v>0</v>
      </c>
      <c r="AF39">
        <v>1</v>
      </c>
      <c r="AG39">
        <v>26.03</v>
      </c>
      <c r="AH39">
        <v>26.4</v>
      </c>
      <c r="AI39">
        <v>26.215</v>
      </c>
      <c r="AJ39">
        <v>0.745</v>
      </c>
      <c r="AK39">
        <v>4.5849306200000001E-7</v>
      </c>
    </row>
    <row r="40" spans="1:37">
      <c r="A40" s="4" t="s">
        <v>43</v>
      </c>
      <c r="B40" s="4" t="s">
        <v>137</v>
      </c>
      <c r="C40" s="4" t="s">
        <v>140</v>
      </c>
      <c r="D40">
        <v>29.305099999999999</v>
      </c>
      <c r="E40">
        <v>0.91532400000000003</v>
      </c>
      <c r="F40">
        <f t="shared" si="0"/>
        <v>5.3562719740225963E-9</v>
      </c>
      <c r="G40">
        <f>F40/AB40</f>
        <v>5.6156162505960006E-2</v>
      </c>
      <c r="H40">
        <f t="shared" si="2"/>
        <v>100.85063383680502</v>
      </c>
      <c r="I40">
        <f t="shared" si="3"/>
        <v>3.1384610526843548E-2</v>
      </c>
      <c r="K40">
        <v>27.741800000000001</v>
      </c>
      <c r="L40">
        <v>0.85407699999999998</v>
      </c>
      <c r="M40">
        <f t="shared" si="4"/>
        <v>3.6446273341358035E-8</v>
      </c>
      <c r="N40">
        <f>M40/AB40</f>
        <v>0.38210958263884931</v>
      </c>
      <c r="O40">
        <f t="shared" si="6"/>
        <v>252.896618092566</v>
      </c>
      <c r="P40">
        <f t="shared" si="7"/>
        <v>0.21355377387873045</v>
      </c>
      <c r="R40">
        <v>30.373100000000001</v>
      </c>
      <c r="S40">
        <v>0.93675900000000001</v>
      </c>
      <c r="T40">
        <f t="shared" si="8"/>
        <v>1.9082031857417508E-9</v>
      </c>
      <c r="U40">
        <f>T40/AB40</f>
        <v>2.0005960995372763E-2</v>
      </c>
      <c r="V40">
        <f t="shared" si="10"/>
        <v>42.239104104672151</v>
      </c>
      <c r="W40">
        <f t="shared" si="11"/>
        <v>1.1180950870500792E-2</v>
      </c>
      <c r="Y40" s="4" t="s">
        <v>43</v>
      </c>
      <c r="Z40">
        <v>25.617999999999999</v>
      </c>
      <c r="AA40">
        <v>0.87951999999999997</v>
      </c>
      <c r="AB40">
        <f t="shared" si="12"/>
        <v>9.5381730784294964E-8</v>
      </c>
      <c r="AD40" t="s">
        <v>43</v>
      </c>
      <c r="AE40">
        <v>0</v>
      </c>
      <c r="AF40">
        <v>1</v>
      </c>
      <c r="AG40">
        <v>28.35</v>
      </c>
      <c r="AH40">
        <v>27.63</v>
      </c>
      <c r="AI40">
        <v>27.99</v>
      </c>
      <c r="AJ40">
        <v>0.745</v>
      </c>
      <c r="AK40">
        <v>1.70665555E-7</v>
      </c>
    </row>
    <row r="41" spans="1:37">
      <c r="A41" s="4" t="s">
        <v>44</v>
      </c>
      <c r="B41" s="4" t="s">
        <v>137</v>
      </c>
      <c r="C41" s="4" t="s">
        <v>140</v>
      </c>
      <c r="D41">
        <v>30.005199999999999</v>
      </c>
      <c r="E41">
        <v>0.91532400000000003</v>
      </c>
      <c r="F41">
        <f t="shared" si="0"/>
        <v>3.3983243025233509E-9</v>
      </c>
      <c r="G41">
        <f>F41/AB41</f>
        <v>4.439482922671497E-2</v>
      </c>
      <c r="H41">
        <f t="shared" si="2"/>
        <v>79.728501143854672</v>
      </c>
      <c r="I41">
        <f t="shared" si="3"/>
        <v>1.4824066842062311E-2</v>
      </c>
      <c r="K41">
        <v>26.7438</v>
      </c>
      <c r="L41">
        <v>0.85407699999999998</v>
      </c>
      <c r="M41">
        <f t="shared" si="4"/>
        <v>6.7490809769356413E-8</v>
      </c>
      <c r="N41">
        <f>M41/AB41</f>
        <v>0.88168247269940958</v>
      </c>
      <c r="O41">
        <f t="shared" si="6"/>
        <v>583.53552412192732</v>
      </c>
      <c r="P41">
        <f t="shared" si="7"/>
        <v>0.29440635624532979</v>
      </c>
      <c r="R41">
        <v>29.880500000000001</v>
      </c>
      <c r="S41">
        <v>0.93675900000000001</v>
      </c>
      <c r="T41">
        <f t="shared" si="8"/>
        <v>2.6426402695443406E-9</v>
      </c>
      <c r="U41">
        <f>T41/AB41</f>
        <v>3.4522768585372489E-2</v>
      </c>
      <c r="V41">
        <f t="shared" si="10"/>
        <v>72.888816318112774</v>
      </c>
      <c r="W41">
        <f t="shared" si="11"/>
        <v>1.1527644953179594E-2</v>
      </c>
      <c r="Y41" s="4" t="s">
        <v>44</v>
      </c>
      <c r="Z41">
        <v>25.9666</v>
      </c>
      <c r="AA41">
        <v>0.87951999999999997</v>
      </c>
      <c r="AB41">
        <f t="shared" si="12"/>
        <v>7.6547750305983384E-8</v>
      </c>
      <c r="AD41" t="s">
        <v>44</v>
      </c>
      <c r="AE41">
        <v>0</v>
      </c>
      <c r="AF41">
        <v>1</v>
      </c>
      <c r="AG41">
        <v>27.3</v>
      </c>
      <c r="AH41">
        <v>27.62</v>
      </c>
      <c r="AI41">
        <v>27.46</v>
      </c>
      <c r="AJ41">
        <v>0.745</v>
      </c>
      <c r="AK41">
        <v>2.2924372499999999E-7</v>
      </c>
    </row>
    <row r="42" spans="1:37">
      <c r="A42" s="4" t="s">
        <v>45</v>
      </c>
      <c r="B42" s="4" t="s">
        <v>137</v>
      </c>
      <c r="C42" s="4" t="s">
        <v>140</v>
      </c>
      <c r="D42">
        <v>29.500900000000001</v>
      </c>
      <c r="E42">
        <v>0.91532400000000003</v>
      </c>
      <c r="F42">
        <f t="shared" si="0"/>
        <v>4.7162800819019861E-9</v>
      </c>
      <c r="G42">
        <f>F42/AB42</f>
        <v>2.6517979445311066E-2</v>
      </c>
      <c r="H42">
        <f t="shared" si="2"/>
        <v>47.62353614969954</v>
      </c>
      <c r="I42">
        <f t="shared" si="3"/>
        <v>8.7527826515117393E-3</v>
      </c>
      <c r="K42">
        <v>27.7378</v>
      </c>
      <c r="L42">
        <v>0.85407699999999998</v>
      </c>
      <c r="M42">
        <f t="shared" si="4"/>
        <v>3.6536390390909261E-8</v>
      </c>
      <c r="N42">
        <f>M42/AB42</f>
        <v>0.20543123660316315</v>
      </c>
      <c r="O42">
        <f t="shared" si="6"/>
        <v>135.96326118996325</v>
      </c>
      <c r="P42">
        <f t="shared" si="7"/>
        <v>6.7806635400975493E-2</v>
      </c>
      <c r="R42">
        <v>31.476199999999999</v>
      </c>
      <c r="S42">
        <v>0.93675900000000001</v>
      </c>
      <c r="T42">
        <f t="shared" si="8"/>
        <v>9.2034687324806865E-10</v>
      </c>
      <c r="U42">
        <f>T42/AB42</f>
        <v>5.1747858573967945E-3</v>
      </c>
      <c r="V42">
        <f t="shared" si="10"/>
        <v>10.925659537201135</v>
      </c>
      <c r="W42">
        <f t="shared" si="11"/>
        <v>1.7080402362978622E-3</v>
      </c>
      <c r="Y42" s="4" t="s">
        <v>45</v>
      </c>
      <c r="Z42">
        <v>24.630600000000001</v>
      </c>
      <c r="AA42">
        <v>0.87951999999999997</v>
      </c>
      <c r="AB42">
        <f t="shared" si="12"/>
        <v>1.7785216598529052E-7</v>
      </c>
      <c r="AD42" t="s">
        <v>45</v>
      </c>
      <c r="AE42">
        <v>0</v>
      </c>
      <c r="AF42">
        <v>1</v>
      </c>
      <c r="AG42">
        <v>25.8</v>
      </c>
      <c r="AH42">
        <v>26.05</v>
      </c>
      <c r="AI42">
        <v>25.925000000000001</v>
      </c>
      <c r="AJ42">
        <v>0.745</v>
      </c>
      <c r="AK42">
        <v>5.3883208000000004E-7</v>
      </c>
    </row>
    <row r="43" spans="1:37">
      <c r="A43" s="4" t="s">
        <v>46</v>
      </c>
      <c r="B43" s="4" t="s">
        <v>137</v>
      </c>
      <c r="C43" s="4" t="s">
        <v>140</v>
      </c>
      <c r="D43">
        <v>32.335500000000003</v>
      </c>
      <c r="E43">
        <v>0.91532400000000003</v>
      </c>
      <c r="F43">
        <f t="shared" si="0"/>
        <v>7.4740449363217392E-10</v>
      </c>
      <c r="G43">
        <f>F43/AB43</f>
        <v>4.5899537536941513E-3</v>
      </c>
      <c r="H43">
        <f t="shared" si="2"/>
        <v>8.2430800945942266</v>
      </c>
      <c r="I43">
        <f t="shared" si="3"/>
        <v>9.2898681605743921E-4</v>
      </c>
      <c r="K43">
        <v>30.917400000000001</v>
      </c>
      <c r="L43">
        <v>0.85407699999999998</v>
      </c>
      <c r="M43">
        <f t="shared" si="4"/>
        <v>5.1308178003776869E-9</v>
      </c>
      <c r="N43">
        <f>M43/AB43</f>
        <v>3.150933212605795E-2</v>
      </c>
      <c r="O43">
        <f t="shared" si="6"/>
        <v>20.8542363109669</v>
      </c>
      <c r="P43">
        <f t="shared" si="7"/>
        <v>6.3773527357054638E-3</v>
      </c>
      <c r="R43">
        <v>32.446599999999997</v>
      </c>
      <c r="S43">
        <v>0.93675900000000001</v>
      </c>
      <c r="T43">
        <f t="shared" si="8"/>
        <v>4.8458882602905912E-10</v>
      </c>
      <c r="U43">
        <f>T43/AB43</f>
        <v>2.9759525397300528E-3</v>
      </c>
      <c r="V43">
        <f t="shared" si="10"/>
        <v>6.2832057487913255</v>
      </c>
      <c r="W43">
        <f t="shared" si="11"/>
        <v>6.0231994110982292E-4</v>
      </c>
      <c r="Y43" s="4" t="s">
        <v>46</v>
      </c>
      <c r="Z43">
        <v>24.770399999999999</v>
      </c>
      <c r="AA43">
        <v>0.87951999999999997</v>
      </c>
      <c r="AB43">
        <f t="shared" si="12"/>
        <v>1.6283486364773006E-7</v>
      </c>
      <c r="AD43" t="s">
        <v>46</v>
      </c>
      <c r="AE43">
        <v>0</v>
      </c>
      <c r="AF43">
        <v>1</v>
      </c>
      <c r="AG43">
        <v>24.86</v>
      </c>
      <c r="AH43">
        <v>25.55</v>
      </c>
      <c r="AI43">
        <v>25.204999999999998</v>
      </c>
      <c r="AJ43">
        <v>0.745</v>
      </c>
      <c r="AK43">
        <v>8.0453724499999999E-7</v>
      </c>
    </row>
    <row r="44" spans="1:37">
      <c r="A44" s="4" t="s">
        <v>47</v>
      </c>
      <c r="B44" s="4" t="s">
        <v>137</v>
      </c>
      <c r="C44" s="4" t="s">
        <v>140</v>
      </c>
      <c r="D44">
        <v>30.550799999999999</v>
      </c>
      <c r="E44">
        <v>0.91532400000000003</v>
      </c>
      <c r="F44">
        <f t="shared" si="0"/>
        <v>2.3838199462277095E-9</v>
      </c>
      <c r="G44">
        <f>F44/AB44</f>
        <v>2.0174218267918539E-2</v>
      </c>
      <c r="H44">
        <f t="shared" si="2"/>
        <v>36.230800123952548</v>
      </c>
      <c r="I44">
        <f t="shared" si="3"/>
        <v>5.2574674169765263E-3</v>
      </c>
      <c r="K44">
        <v>27.7257</v>
      </c>
      <c r="L44">
        <v>0.85407699999999998</v>
      </c>
      <c r="M44">
        <f t="shared" si="4"/>
        <v>3.6810353238345483E-8</v>
      </c>
      <c r="N44">
        <f>M44/AB44</f>
        <v>0.31152524834131345</v>
      </c>
      <c r="O44">
        <f t="shared" si="6"/>
        <v>206.18085841209404</v>
      </c>
      <c r="P44">
        <f t="shared" si="7"/>
        <v>8.1184500978880247E-2</v>
      </c>
      <c r="R44">
        <v>30.0852</v>
      </c>
      <c r="S44">
        <v>0.93675900000000001</v>
      </c>
      <c r="T44">
        <f t="shared" si="8"/>
        <v>2.3082012764102047E-9</v>
      </c>
      <c r="U44">
        <f>T44/AB44</f>
        <v>1.9534259049336564E-2</v>
      </c>
      <c r="V44">
        <f t="shared" si="10"/>
        <v>41.243187557118759</v>
      </c>
      <c r="W44">
        <f t="shared" si="11"/>
        <v>5.0906919466605889E-3</v>
      </c>
      <c r="Y44" s="4" t="s">
        <v>47</v>
      </c>
      <c r="Z44">
        <v>25.278600000000001</v>
      </c>
      <c r="AA44">
        <v>0.87951999999999997</v>
      </c>
      <c r="AB44">
        <f t="shared" si="12"/>
        <v>1.1816170096754181E-7</v>
      </c>
      <c r="AD44" t="s">
        <v>47</v>
      </c>
      <c r="AE44">
        <v>0</v>
      </c>
      <c r="AF44">
        <v>1</v>
      </c>
      <c r="AG44">
        <v>26.34</v>
      </c>
      <c r="AH44">
        <v>26.13</v>
      </c>
      <c r="AI44">
        <v>26.234999999999999</v>
      </c>
      <c r="AJ44">
        <v>0.745</v>
      </c>
      <c r="AK44">
        <v>4.53416019E-7</v>
      </c>
    </row>
    <row r="45" spans="1:37">
      <c r="A45" s="4" t="s">
        <v>48</v>
      </c>
      <c r="B45" s="4" t="s">
        <v>137</v>
      </c>
      <c r="C45" s="4" t="s">
        <v>140</v>
      </c>
      <c r="D45">
        <v>31.39</v>
      </c>
      <c r="E45">
        <v>0.91532400000000003</v>
      </c>
      <c r="F45">
        <f t="shared" si="0"/>
        <v>1.3817063471351756E-9</v>
      </c>
      <c r="G45">
        <f>F45/AB45</f>
        <v>2.0061286522717523E-2</v>
      </c>
      <c r="H45">
        <f t="shared" si="2"/>
        <v>36.027986441970448</v>
      </c>
      <c r="I45">
        <f t="shared" si="3"/>
        <v>0.16642518810045204</v>
      </c>
      <c r="K45">
        <v>27.618600000000001</v>
      </c>
      <c r="L45">
        <v>0.85407699999999998</v>
      </c>
      <c r="M45">
        <f t="shared" si="4"/>
        <v>3.9326606150659374E-8</v>
      </c>
      <c r="N45">
        <f>M45/AB45</f>
        <v>0.57099130766116313</v>
      </c>
      <c r="O45">
        <f t="shared" si="6"/>
        <v>377.9066980485577</v>
      </c>
      <c r="P45">
        <f t="shared" si="7"/>
        <v>4.7368515311130537</v>
      </c>
      <c r="R45">
        <v>28.607299999999999</v>
      </c>
      <c r="S45">
        <v>0.93675900000000001</v>
      </c>
      <c r="T45">
        <f t="shared" si="8"/>
        <v>6.1311604367055245E-9</v>
      </c>
      <c r="U45">
        <f>T45/AB45</f>
        <v>8.9019614401080943E-2</v>
      </c>
      <c r="V45">
        <f t="shared" si="10"/>
        <v>187.94941972118792</v>
      </c>
      <c r="W45">
        <f t="shared" si="11"/>
        <v>0.73849232224228933</v>
      </c>
      <c r="Y45" s="4" t="s">
        <v>48</v>
      </c>
      <c r="Z45">
        <v>26.134</v>
      </c>
      <c r="AA45">
        <v>0.87951999999999997</v>
      </c>
      <c r="AB45">
        <f t="shared" si="12"/>
        <v>6.8874264149037647E-8</v>
      </c>
      <c r="AD45" t="s">
        <v>48</v>
      </c>
      <c r="AE45">
        <v>0</v>
      </c>
      <c r="AF45">
        <v>1</v>
      </c>
      <c r="AG45">
        <v>33.520000000000003</v>
      </c>
      <c r="AH45">
        <v>33.32</v>
      </c>
      <c r="AI45">
        <v>33.42</v>
      </c>
      <c r="AJ45">
        <v>0.745</v>
      </c>
      <c r="AK45">
        <v>8.3022669999999996E-9</v>
      </c>
    </row>
    <row r="46" spans="1:37">
      <c r="A46" s="4" t="s">
        <v>49</v>
      </c>
      <c r="B46" s="4" t="s">
        <v>137</v>
      </c>
      <c r="C46" s="4" t="s">
        <v>140</v>
      </c>
      <c r="D46">
        <v>32.7014</v>
      </c>
      <c r="E46">
        <v>0.91532400000000003</v>
      </c>
      <c r="F46">
        <f t="shared" si="0"/>
        <v>5.8922784923836247E-10</v>
      </c>
      <c r="G46">
        <f>F46/AB46</f>
        <v>2.6399433569546282E-3</v>
      </c>
      <c r="H46">
        <f t="shared" si="2"/>
        <v>4.7410640072472958</v>
      </c>
      <c r="I46">
        <f t="shared" si="3"/>
        <v>2.3587581196344871E-4</v>
      </c>
      <c r="K46">
        <v>28.0471</v>
      </c>
      <c r="L46">
        <v>0.85407699999999998</v>
      </c>
      <c r="M46">
        <f t="shared" si="4"/>
        <v>3.0185176587782458E-8</v>
      </c>
      <c r="N46">
        <f>M46/AB46</f>
        <v>0.13523996958803375</v>
      </c>
      <c r="O46">
        <f t="shared" si="6"/>
        <v>89.507650406352056</v>
      </c>
      <c r="P46">
        <f t="shared" si="7"/>
        <v>1.2083531092609659E-2</v>
      </c>
      <c r="R46">
        <v>29.807700000000001</v>
      </c>
      <c r="S46">
        <v>0.93675900000000001</v>
      </c>
      <c r="T46">
        <f t="shared" si="8"/>
        <v>2.772918792664753E-9</v>
      </c>
      <c r="U46">
        <f>T46/AB46</f>
        <v>1.2423629595125664E-2</v>
      </c>
      <c r="V46">
        <f t="shared" si="10"/>
        <v>26.230331247160425</v>
      </c>
      <c r="W46">
        <f t="shared" si="11"/>
        <v>1.1100365886879753E-3</v>
      </c>
      <c r="Y46" s="4" t="s">
        <v>49</v>
      </c>
      <c r="Z46">
        <v>24.270700000000001</v>
      </c>
      <c r="AA46">
        <v>0.87951999999999997</v>
      </c>
      <c r="AB46">
        <f t="shared" si="12"/>
        <v>2.2319715598674086E-7</v>
      </c>
      <c r="AD46" t="s">
        <v>49</v>
      </c>
      <c r="AE46">
        <v>0</v>
      </c>
      <c r="AF46">
        <v>1</v>
      </c>
      <c r="AG46">
        <v>23.22</v>
      </c>
      <c r="AH46">
        <v>23.12</v>
      </c>
      <c r="AI46">
        <v>23.17</v>
      </c>
      <c r="AJ46">
        <v>0.745</v>
      </c>
      <c r="AK46">
        <v>2.4980426959999999E-6</v>
      </c>
    </row>
  </sheetData>
  <conditionalFormatting sqref="O1:Q1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{AA5649BF-B6A4-9248-915B-6F3ADA2E7588}</x14:id>
        </ext>
      </extLst>
    </cfRule>
  </conditionalFormatting>
  <conditionalFormatting sqref="V1:X1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{62D4FF9C-6182-9448-8455-8487E9763059}</x14:id>
        </ext>
      </extLst>
    </cfRule>
  </conditionalFormatting>
  <conditionalFormatting sqref="H2:I4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{271B35B0-B0F6-BC47-BAC6-73D3A40D9B55}</x14:id>
        </ext>
      </extLst>
    </cfRule>
  </conditionalFormatting>
  <conditionalFormatting sqref="O2:P4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{F8A482F2-FED9-1E46-8284-1F8B3F589813}</x14:id>
        </ext>
      </extLst>
    </cfRule>
  </conditionalFormatting>
  <conditionalFormatting sqref="V2:W4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{6C7E3A06-C19E-9141-851C-6ED612A6B946}</x14:id>
        </ext>
      </extLst>
    </cfRule>
  </conditionalFormatting>
  <conditionalFormatting sqref="AB2:AB46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{517CC119-8247-F44F-99B4-7ED7BA016E00}</x14:id>
        </ext>
      </extLst>
    </cfRule>
  </conditionalFormatting>
  <conditionalFormatting sqref="F2:F46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{5268082E-3512-8E46-8D37-26500EFFEA00}</x14:id>
        </ext>
      </extLst>
    </cfRule>
  </conditionalFormatting>
  <conditionalFormatting sqref="M1:M1048576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{03827780-E41B-304B-9B5A-F878BDFEAF9C}</x14:id>
        </ext>
      </extLst>
    </cfRule>
  </conditionalFormatting>
  <conditionalFormatting sqref="T1:T1048576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{E8586CF0-B5CE-1A45-8042-A59B129AC8C0}</x14:id>
        </ext>
      </extLst>
    </cfRule>
  </conditionalFormatting>
  <conditionalFormatting sqref="AK1:AK1048576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{A08CFE33-5867-1D44-B22D-40C7749E3023}</x14:id>
        </ext>
      </extLst>
    </cfRule>
  </conditionalFormatting>
  <conditionalFormatting sqref="I2:I46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{489332E2-C636-224C-AA8C-03623FEF874F}</x14:id>
        </ext>
      </extLst>
    </cfRule>
  </conditionalFormatting>
  <conditionalFormatting sqref="P2:P46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{20BBA761-276B-0C46-B689-222CF5441694}</x14:id>
        </ext>
      </extLst>
    </cfRule>
  </conditionalFormatting>
  <conditionalFormatting sqref="W2:W4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{207EDC15-D8AF-3F4B-9A18-B236A85395A0}</x14:id>
        </ext>
      </extLst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5649BF-B6A4-9248-915B-6F3ADA2E75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O1:Q1</xm:sqref>
        </x14:conditionalFormatting>
        <x14:conditionalFormatting xmlns:xm="http://schemas.microsoft.com/office/excel/2006/main">
          <x14:cfRule type="dataBar" id="{62D4FF9C-6182-9448-8455-8487E97630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V1:X1</xm:sqref>
        </x14:conditionalFormatting>
        <x14:conditionalFormatting xmlns:xm="http://schemas.microsoft.com/office/excel/2006/main">
          <x14:cfRule type="dataBar" id="{271B35B0-B0F6-BC47-BAC6-73D3A40D9B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H2:I46</xm:sqref>
        </x14:conditionalFormatting>
        <x14:conditionalFormatting xmlns:xm="http://schemas.microsoft.com/office/excel/2006/main">
          <x14:cfRule type="dataBar" id="{F8A482F2-FED9-1E46-8284-1F8B3F5898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O2:P46</xm:sqref>
        </x14:conditionalFormatting>
        <x14:conditionalFormatting xmlns:xm="http://schemas.microsoft.com/office/excel/2006/main">
          <x14:cfRule type="dataBar" id="{6C7E3A06-C19E-9141-851C-6ED612A6B9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V2:W46</xm:sqref>
        </x14:conditionalFormatting>
        <x14:conditionalFormatting xmlns:xm="http://schemas.microsoft.com/office/excel/2006/main">
          <x14:cfRule type="dataBar" id="{517CC119-8247-F44F-99B4-7ED7BA016E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AB2:AB46</xm:sqref>
        </x14:conditionalFormatting>
        <x14:conditionalFormatting xmlns:xm="http://schemas.microsoft.com/office/excel/2006/main">
          <x14:cfRule type="dataBar" id="{5268082E-3512-8E46-8D37-26500EFFEA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F2:F46</xm:sqref>
        </x14:conditionalFormatting>
        <x14:conditionalFormatting xmlns:xm="http://schemas.microsoft.com/office/excel/2006/main">
          <x14:cfRule type="dataBar" id="{03827780-E41B-304B-9B5A-F878BDFEAF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M1:M1048576</xm:sqref>
        </x14:conditionalFormatting>
        <x14:conditionalFormatting xmlns:xm="http://schemas.microsoft.com/office/excel/2006/main">
          <x14:cfRule type="dataBar" id="{E8586CF0-B5CE-1A45-8042-A59B129AC8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T1:T1048576</xm:sqref>
        </x14:conditionalFormatting>
        <x14:conditionalFormatting xmlns:xm="http://schemas.microsoft.com/office/excel/2006/main">
          <x14:cfRule type="dataBar" id="{A08CFE33-5867-1D44-B22D-40C7749E30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AK1:AK1048576</xm:sqref>
        </x14:conditionalFormatting>
        <x14:conditionalFormatting xmlns:xm="http://schemas.microsoft.com/office/excel/2006/main">
          <x14:cfRule type="dataBar" id="{489332E2-C636-224C-AA8C-03623FEF87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I2:I46</xm:sqref>
        </x14:conditionalFormatting>
        <x14:conditionalFormatting xmlns:xm="http://schemas.microsoft.com/office/excel/2006/main">
          <x14:cfRule type="dataBar" id="{20BBA761-276B-0C46-B689-222CF54416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P2:P46</xm:sqref>
        </x14:conditionalFormatting>
        <x14:conditionalFormatting xmlns:xm="http://schemas.microsoft.com/office/excel/2006/main">
          <x14:cfRule type="dataBar" id="{207EDC15-D8AF-3F4B-9A18-B236A85395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W2:W46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F28" sqref="F28"/>
    </sheetView>
  </sheetViews>
  <sheetFormatPr baseColWidth="10" defaultRowHeight="14" x14ac:dyDescent="0"/>
  <cols>
    <col min="5" max="5" width="15.6640625" customWidth="1"/>
    <col min="6" max="6" width="20.83203125" customWidth="1"/>
    <col min="7" max="7" width="14.1640625" customWidth="1"/>
    <col min="8" max="8" width="16.5" customWidth="1"/>
    <col min="12" max="12" width="16.83203125" customWidth="1"/>
    <col min="17" max="17" width="20.5" customWidth="1"/>
    <col min="18" max="18" width="12.1640625" bestFit="1" customWidth="1"/>
    <col min="25" max="25" width="29.33203125" customWidth="1"/>
  </cols>
  <sheetData>
    <row r="1" spans="1:26">
      <c r="A1" s="28" t="s">
        <v>142</v>
      </c>
      <c r="B1" s="4" t="s">
        <v>135</v>
      </c>
      <c r="C1" s="4" t="s">
        <v>138</v>
      </c>
      <c r="D1" s="4" t="s">
        <v>4</v>
      </c>
      <c r="E1" s="4" t="s">
        <v>5</v>
      </c>
      <c r="F1" s="4" t="s">
        <v>6</v>
      </c>
      <c r="G1" s="4" t="s">
        <v>119</v>
      </c>
      <c r="H1" s="20" t="s">
        <v>134</v>
      </c>
      <c r="I1" s="5" t="s">
        <v>142</v>
      </c>
      <c r="J1" s="5" t="s">
        <v>54</v>
      </c>
      <c r="K1" s="5" t="s">
        <v>55</v>
      </c>
      <c r="L1" s="5" t="s">
        <v>56</v>
      </c>
      <c r="M1" s="5" t="s">
        <v>122</v>
      </c>
      <c r="N1" s="21" t="s">
        <v>120</v>
      </c>
      <c r="O1" s="22"/>
      <c r="P1" s="6" t="s">
        <v>64</v>
      </c>
      <c r="Q1" s="6" t="s">
        <v>55</v>
      </c>
      <c r="R1" s="6" t="s">
        <v>65</v>
      </c>
      <c r="S1" s="6" t="s">
        <v>124</v>
      </c>
      <c r="T1" s="22" t="s">
        <v>120</v>
      </c>
      <c r="U1" s="22"/>
      <c r="V1" s="27" t="s">
        <v>142</v>
      </c>
      <c r="W1" s="27" t="s">
        <v>143</v>
      </c>
      <c r="X1" s="27" t="s">
        <v>55</v>
      </c>
      <c r="Y1" s="27" t="s">
        <v>118</v>
      </c>
      <c r="Z1" s="27"/>
    </row>
    <row r="2" spans="1:26">
      <c r="A2" s="4" t="s">
        <v>31</v>
      </c>
      <c r="B2" s="4" t="s">
        <v>137</v>
      </c>
      <c r="C2" s="4" t="s">
        <v>139</v>
      </c>
      <c r="D2">
        <v>32.852600000000002</v>
      </c>
      <c r="E2">
        <v>0.91532400000000003</v>
      </c>
      <c r="F2">
        <f>1/(1+E2)^D2</f>
        <v>5.3408236341051845E-10</v>
      </c>
      <c r="G2">
        <f>F2/Y2</f>
        <v>4.2806131488601046E-2</v>
      </c>
      <c r="H2">
        <f>G2/MIN(G$2:G$46)</f>
        <v>16.214791645371179</v>
      </c>
      <c r="J2">
        <v>31.018599999999999</v>
      </c>
      <c r="K2">
        <v>0.85407699999999998</v>
      </c>
      <c r="L2">
        <f>1/(1+K2)^J2</f>
        <v>4.8200557652405198E-9</v>
      </c>
      <c r="M2">
        <f>L2/Y2</f>
        <v>0.38632232592687726</v>
      </c>
      <c r="N2">
        <f>M2/MIN(M$2:M$46)</f>
        <v>251.9877245974408</v>
      </c>
      <c r="P2">
        <v>32.452100000000002</v>
      </c>
      <c r="Q2">
        <v>0.93675900000000001</v>
      </c>
      <c r="R2">
        <f>1/(1+Q2)^P2</f>
        <v>4.8283025947006043E-10</v>
      </c>
      <c r="S2">
        <f>R2/Y2</f>
        <v>3.8698330050761079E-2</v>
      </c>
      <c r="T2">
        <f>S2/MIN(S$2:S$46)</f>
        <v>14.541404220836222</v>
      </c>
      <c r="V2" s="4" t="s">
        <v>31</v>
      </c>
      <c r="W2">
        <v>28.8414</v>
      </c>
      <c r="X2">
        <v>0.87951999999999997</v>
      </c>
      <c r="Y2">
        <f>1/(1+X2)^W2</f>
        <v>1.2476772481828698E-8</v>
      </c>
    </row>
    <row r="3" spans="1:26">
      <c r="A3" s="4" t="s">
        <v>36</v>
      </c>
      <c r="B3" s="4" t="s">
        <v>137</v>
      </c>
      <c r="C3" s="4" t="s">
        <v>139</v>
      </c>
      <c r="D3">
        <v>33.920699999999997</v>
      </c>
      <c r="E3">
        <v>0.91532400000000003</v>
      </c>
      <c r="F3">
        <f>1/(1+E3)^D3</f>
        <v>2.6677509850185579E-10</v>
      </c>
      <c r="G3">
        <f>F3/Y3</f>
        <v>2.1223122423284651E-2</v>
      </c>
      <c r="H3">
        <f>G3/MIN(G$2:G$46)</f>
        <v>8.0392340113566334</v>
      </c>
      <c r="J3">
        <v>28.140499999999999</v>
      </c>
      <c r="K3">
        <v>0.85407699999999998</v>
      </c>
      <c r="L3">
        <f>1/(1+K3)^J3</f>
        <v>2.8493814162640494E-8</v>
      </c>
      <c r="M3">
        <f>L3/Y3</f>
        <v>2.2668071708193356</v>
      </c>
      <c r="N3">
        <f>M3/MIN(M$2:M$46)</f>
        <v>1478.5777128087709</v>
      </c>
      <c r="P3">
        <v>32.082299999999996</v>
      </c>
      <c r="Q3">
        <v>0.93675900000000001</v>
      </c>
      <c r="R3">
        <f>1/(1+Q3)^P3</f>
        <v>6.1653115912246812E-10</v>
      </c>
      <c r="S3">
        <f>R3/Y3</f>
        <v>4.9047742241709671E-2</v>
      </c>
      <c r="T3">
        <f>S3/MIN(S$2:S$46)</f>
        <v>18.430331363667129</v>
      </c>
      <c r="V3" s="4" t="s">
        <v>36</v>
      </c>
      <c r="W3">
        <v>28.829599999999999</v>
      </c>
      <c r="X3">
        <v>0.87951999999999997</v>
      </c>
      <c r="Y3">
        <f>1/(1+X3)^W3</f>
        <v>1.2570021186381473E-8</v>
      </c>
    </row>
    <row r="4" spans="1:26">
      <c r="A4" s="4" t="s">
        <v>37</v>
      </c>
      <c r="B4" s="4" t="s">
        <v>137</v>
      </c>
      <c r="C4" s="4" t="s">
        <v>139</v>
      </c>
      <c r="D4">
        <v>31.499099999999999</v>
      </c>
      <c r="E4">
        <v>0.91532400000000003</v>
      </c>
      <c r="F4">
        <f>1/(1+E4)^D4</f>
        <v>1.2871321049845661E-9</v>
      </c>
      <c r="G4">
        <f>F4/Y4</f>
        <v>6.3244805498561832E-2</v>
      </c>
      <c r="H4">
        <f>G4/MIN(G$2:G$46)</f>
        <v>23.956879730752799</v>
      </c>
      <c r="J4">
        <v>26.5121</v>
      </c>
      <c r="K4">
        <v>0.85407699999999998</v>
      </c>
      <c r="L4">
        <f>1/(1+K4)^J4</f>
        <v>7.7869940422916697E-8</v>
      </c>
      <c r="M4">
        <f>L4/Y4</f>
        <v>3.8262344767563836</v>
      </c>
      <c r="N4">
        <f>M4/MIN(M$2:M$46)</f>
        <v>2495.7504520632251</v>
      </c>
      <c r="P4">
        <v>31.590399999999999</v>
      </c>
      <c r="Q4">
        <v>0.93675900000000001</v>
      </c>
      <c r="R4">
        <f>1/(1+Q4)^P4</f>
        <v>8.5342922264360509E-10</v>
      </c>
      <c r="S4">
        <f>R4/Y4</f>
        <v>4.1934285520390177E-2</v>
      </c>
      <c r="T4">
        <f>S4/MIN(S$2:S$46)</f>
        <v>15.757356859174351</v>
      </c>
      <c r="V4" s="4" t="s">
        <v>37</v>
      </c>
      <c r="W4">
        <v>28.065999999999999</v>
      </c>
      <c r="X4">
        <v>0.87951999999999997</v>
      </c>
      <c r="Y4">
        <f>1/(1+X4)^W4</f>
        <v>2.035158610795056E-8</v>
      </c>
    </row>
    <row r="5" spans="1:26">
      <c r="A5" s="4" t="s">
        <v>59</v>
      </c>
      <c r="B5" s="4" t="s">
        <v>137</v>
      </c>
      <c r="C5" s="4" t="s">
        <v>139</v>
      </c>
      <c r="D5">
        <v>31.57</v>
      </c>
      <c r="E5">
        <v>0.91532400000000003</v>
      </c>
      <c r="F5">
        <f>1/(1+E5)^D5</f>
        <v>1.2291705532738863E-9</v>
      </c>
      <c r="G5">
        <f>F5/Y5</f>
        <v>4.9030776698840942E-2</v>
      </c>
      <c r="H5">
        <f>G5/MIN(G$2:G$46)</f>
        <v>18.572662390530077</v>
      </c>
      <c r="J5">
        <v>28.480499999999999</v>
      </c>
      <c r="K5">
        <v>0.85407699999999998</v>
      </c>
      <c r="L5">
        <f>1/(1+K5)^J5</f>
        <v>2.3098679177646752E-8</v>
      </c>
      <c r="M5">
        <f>L5/Y5</f>
        <v>0.92139058959786879</v>
      </c>
      <c r="N5">
        <f>M5/MIN(M$2:M$46)</f>
        <v>600.99844755596143</v>
      </c>
      <c r="P5">
        <v>31.110299999999999</v>
      </c>
      <c r="Q5">
        <v>0.93675900000000001</v>
      </c>
      <c r="R5">
        <f>1/(1+Q5)^P5</f>
        <v>1.1721751143659543E-9</v>
      </c>
      <c r="S5">
        <f>R5/Y5</f>
        <v>4.675726743643302E-2</v>
      </c>
      <c r="T5">
        <f>S5/MIN(S$2:S$46)</f>
        <v>17.569655464798107</v>
      </c>
      <c r="V5" s="4" t="s">
        <v>59</v>
      </c>
      <c r="W5">
        <v>27.735600000000002</v>
      </c>
      <c r="X5">
        <v>0.87951999999999997</v>
      </c>
      <c r="Y5">
        <f>1/(1+X5)^W5</f>
        <v>2.5069367365394872E-8</v>
      </c>
    </row>
    <row r="6" spans="1:26">
      <c r="A6" s="4" t="s">
        <v>38</v>
      </c>
      <c r="B6" s="4" t="s">
        <v>137</v>
      </c>
      <c r="C6" s="4" t="s">
        <v>139</v>
      </c>
      <c r="D6">
        <v>33.0867</v>
      </c>
      <c r="E6">
        <v>0.91532400000000003</v>
      </c>
      <c r="F6">
        <f>1/(1+E6)^D6</f>
        <v>4.5870695597786163E-10</v>
      </c>
      <c r="G6">
        <f>F6/Y6</f>
        <v>1.2182636512498244E-2</v>
      </c>
      <c r="H6">
        <f>G6/MIN(G$2:G$46)</f>
        <v>4.6147340549578395</v>
      </c>
      <c r="J6">
        <v>26.919599999999999</v>
      </c>
      <c r="K6">
        <v>0.85407699999999998</v>
      </c>
      <c r="L6">
        <f>1/(1+K6)^J6</f>
        <v>6.0549111906226257E-8</v>
      </c>
      <c r="M6">
        <f>L6/Y6</f>
        <v>1.6081025410561571</v>
      </c>
      <c r="N6">
        <f>M6/MIN(M$2:M$46)</f>
        <v>1048.9222937553025</v>
      </c>
      <c r="P6">
        <v>30.3794</v>
      </c>
      <c r="Q6">
        <v>0.93675900000000001</v>
      </c>
      <c r="R6">
        <f>1/(1+Q6)^P6</f>
        <v>1.9002731866861209E-9</v>
      </c>
      <c r="S6">
        <f>R6/Y6</f>
        <v>5.0468686393674446E-2</v>
      </c>
      <c r="T6">
        <f>S6/MIN(S$2:S$46)</f>
        <v>18.964269734182082</v>
      </c>
      <c r="V6" s="4" t="s">
        <v>38</v>
      </c>
      <c r="W6">
        <v>27.091000000000001</v>
      </c>
      <c r="X6">
        <v>0.87951999999999997</v>
      </c>
      <c r="Y6">
        <f>1/(1+X6)^W6</f>
        <v>3.7652519264386758E-8</v>
      </c>
    </row>
    <row r="7" spans="1:26">
      <c r="A7" s="4" t="s">
        <v>32</v>
      </c>
      <c r="B7" s="4" t="s">
        <v>137</v>
      </c>
      <c r="C7" s="4" t="s">
        <v>139</v>
      </c>
      <c r="D7">
        <v>28.680499999999999</v>
      </c>
      <c r="E7">
        <v>0.91532400000000003</v>
      </c>
      <c r="F7">
        <f>1/(1+E7)^D7</f>
        <v>8.0380579094693478E-9</v>
      </c>
      <c r="G7">
        <f>F7/Y7</f>
        <v>0.19540501643158115</v>
      </c>
      <c r="H7">
        <f>G7/MIN(G$2:G$46)</f>
        <v>74.018639800285499</v>
      </c>
      <c r="J7">
        <v>27.378900000000002</v>
      </c>
      <c r="K7">
        <v>0.85407699999999998</v>
      </c>
      <c r="L7">
        <f>1/(1+K7)^J7</f>
        <v>4.5599144462081232E-8</v>
      </c>
      <c r="M7">
        <f>L7/Y7</f>
        <v>1.1085142298343134</v>
      </c>
      <c r="N7">
        <f>M7/MIN(M$2:M$46)</f>
        <v>723.05419519736699</v>
      </c>
      <c r="P7">
        <v>28.8429</v>
      </c>
      <c r="Q7">
        <v>0.93675900000000001</v>
      </c>
      <c r="R7">
        <f>1/(1+Q7)^P7</f>
        <v>5.246959032975809E-9</v>
      </c>
      <c r="S7">
        <f>R7/Y7</f>
        <v>0.1275534622419954</v>
      </c>
      <c r="T7">
        <f>S7/MIN(S$2:S$46)</f>
        <v>47.929883583995824</v>
      </c>
      <c r="V7" s="4" t="s">
        <v>32</v>
      </c>
      <c r="W7">
        <v>26.950800000000001</v>
      </c>
      <c r="X7">
        <v>0.87951999999999997</v>
      </c>
      <c r="Y7">
        <f>1/(1+X7)^W7</f>
        <v>4.1135371323917793E-8</v>
      </c>
    </row>
    <row r="8" spans="1:26">
      <c r="A8" s="4" t="s">
        <v>33</v>
      </c>
      <c r="B8" s="4" t="s">
        <v>137</v>
      </c>
      <c r="C8" s="4" t="s">
        <v>139</v>
      </c>
      <c r="D8">
        <v>31.984400000000001</v>
      </c>
      <c r="E8">
        <v>0.91532400000000003</v>
      </c>
      <c r="F8">
        <f>1/(1+E8)^D8</f>
        <v>9.3896836118997277E-10</v>
      </c>
      <c r="G8">
        <f>F8/Y8</f>
        <v>1.2638075574552855E-2</v>
      </c>
      <c r="H8">
        <f>G8/MIN(G$2:G$46)</f>
        <v>4.7872525526956071</v>
      </c>
      <c r="J8">
        <v>28.787199999999999</v>
      </c>
      <c r="K8">
        <v>0.85407699999999998</v>
      </c>
      <c r="L8">
        <f>1/(1+K8)^J8</f>
        <v>1.9114034295775662E-8</v>
      </c>
      <c r="M8">
        <f>L8/Y8</f>
        <v>0.25726597396579848</v>
      </c>
      <c r="N8">
        <f>M8/MIN(M$2:M$46)</f>
        <v>167.80771662742723</v>
      </c>
      <c r="P8">
        <v>30.812799999999999</v>
      </c>
      <c r="Q8">
        <v>0.93675900000000001</v>
      </c>
      <c r="R8">
        <f>1/(1+Q8)^P8</f>
        <v>1.4269129611297856E-9</v>
      </c>
      <c r="S8">
        <f>R8/Y8</f>
        <v>1.9205581983841404E-2</v>
      </c>
      <c r="T8">
        <f>S8/MIN(S$2:S$46)</f>
        <v>7.2167489025267377</v>
      </c>
      <c r="V8" s="4" t="s">
        <v>33</v>
      </c>
      <c r="W8">
        <v>26.0139</v>
      </c>
      <c r="X8">
        <v>0.87951999999999997</v>
      </c>
      <c r="Y8">
        <f>1/(1+X8)^W8</f>
        <v>7.4296783212834538E-8</v>
      </c>
    </row>
    <row r="9" spans="1:26">
      <c r="A9" s="4" t="s">
        <v>34</v>
      </c>
      <c r="B9" s="4" t="s">
        <v>137</v>
      </c>
      <c r="C9" s="4" t="s">
        <v>139</v>
      </c>
      <c r="D9">
        <v>30.965399999999999</v>
      </c>
      <c r="E9">
        <v>0.91532400000000003</v>
      </c>
      <c r="F9">
        <f>1/(1+E9)^D9</f>
        <v>1.820773031705914E-9</v>
      </c>
      <c r="G9">
        <f>F9/Y9</f>
        <v>1.371914462379348E-2</v>
      </c>
      <c r="H9">
        <f>G9/MIN(G$2:G$46)</f>
        <v>5.1967571908889507</v>
      </c>
      <c r="J9">
        <v>28.3398</v>
      </c>
      <c r="K9">
        <v>0.85407699999999998</v>
      </c>
      <c r="L9">
        <f>1/(1+K9)^J9</f>
        <v>2.5194904912658741E-8</v>
      </c>
      <c r="M9">
        <f>L9/Y9</f>
        <v>0.18983834792172982</v>
      </c>
      <c r="N9">
        <f>M9/MIN(M$2:M$46)</f>
        <v>123.82647888485879</v>
      </c>
      <c r="P9">
        <v>30.9938</v>
      </c>
      <c r="Q9">
        <v>0.93675900000000001</v>
      </c>
      <c r="R9">
        <f>1/(1+Q9)^P9</f>
        <v>1.2660090269994127E-9</v>
      </c>
      <c r="S9">
        <f>R9/Y9</f>
        <v>9.5391136808304442E-3</v>
      </c>
      <c r="T9">
        <f>S9/MIN(S$2:S$46)</f>
        <v>3.5844468678496977</v>
      </c>
      <c r="V9" s="4" t="s">
        <v>34</v>
      </c>
      <c r="W9">
        <v>25.0945</v>
      </c>
      <c r="X9">
        <v>0.87951999999999997</v>
      </c>
      <c r="Y9">
        <f>1/(1+X9)^W9</f>
        <v>1.327176789541309E-7</v>
      </c>
    </row>
    <row r="10" spans="1:26">
      <c r="A10" s="4" t="s">
        <v>35</v>
      </c>
      <c r="B10" s="4" t="s">
        <v>137</v>
      </c>
      <c r="C10" s="4" t="s">
        <v>139</v>
      </c>
      <c r="D10">
        <v>31.117000000000001</v>
      </c>
      <c r="E10">
        <v>0.91532400000000003</v>
      </c>
      <c r="F10">
        <f>1/(1+E10)^D10</f>
        <v>1.6499389956407179E-9</v>
      </c>
      <c r="G10">
        <f>F10/Y10</f>
        <v>1.1862532646980284E-2</v>
      </c>
      <c r="H10">
        <f>G10/MIN(G$2:G$46)</f>
        <v>4.4934799891557526</v>
      </c>
      <c r="J10">
        <v>28.298300000000001</v>
      </c>
      <c r="K10">
        <v>0.85407699999999998</v>
      </c>
      <c r="L10">
        <f>1/(1+K10)^J10</f>
        <v>2.5848778552672204E-8</v>
      </c>
      <c r="M10">
        <f>L10/Y10</f>
        <v>0.1858444344159306</v>
      </c>
      <c r="N10">
        <f>M10/MIN(M$2:M$46)</f>
        <v>121.22135588517011</v>
      </c>
      <c r="P10">
        <v>31.098199999999999</v>
      </c>
      <c r="Q10">
        <v>0.93675900000000001</v>
      </c>
      <c r="R10">
        <f>1/(1+Q10)^P10</f>
        <v>1.1815881082389225E-9</v>
      </c>
      <c r="S10">
        <f>R10/Y10</f>
        <v>8.4952398520800089E-3</v>
      </c>
      <c r="T10">
        <f>S10/MIN(S$2:S$46)</f>
        <v>3.1921976085276271</v>
      </c>
      <c r="V10" s="4" t="s">
        <v>35</v>
      </c>
      <c r="W10">
        <v>25.020199999999999</v>
      </c>
      <c r="X10">
        <v>0.87951999999999997</v>
      </c>
      <c r="Y10">
        <f>1/(1+X10)^W10</f>
        <v>1.3908825751984126E-7</v>
      </c>
    </row>
    <row r="11" spans="1:26">
      <c r="A11" s="4" t="s">
        <v>42</v>
      </c>
      <c r="B11" s="4" t="s">
        <v>137</v>
      </c>
      <c r="C11" s="4" t="s">
        <v>140</v>
      </c>
      <c r="D11">
        <v>30.659500000000001</v>
      </c>
      <c r="E11">
        <v>0.91532400000000003</v>
      </c>
      <c r="F11">
        <f>1/(1+E11)^D11</f>
        <v>2.2212309526633012E-9</v>
      </c>
      <c r="G11">
        <f>F11/Y11</f>
        <v>4.01601628412393E-2</v>
      </c>
      <c r="H11">
        <f>G11/MIN(G$2:G$46)</f>
        <v>15.212509289429242</v>
      </c>
      <c r="J11">
        <v>27.8443</v>
      </c>
      <c r="K11">
        <v>0.85407699999999998</v>
      </c>
      <c r="L11">
        <f>1/(1+K11)^J11</f>
        <v>3.4211335811654391E-8</v>
      </c>
      <c r="M11">
        <f>L11/Y11</f>
        <v>0.61854568322352455</v>
      </c>
      <c r="N11">
        <f>M11/MIN(M$2:M$46)</f>
        <v>403.46081190391135</v>
      </c>
      <c r="P11">
        <v>30.387899999999998</v>
      </c>
      <c r="Q11">
        <v>0.93675900000000001</v>
      </c>
      <c r="R11">
        <f>1/(1+Q11)^P11</f>
        <v>1.8896261828635981E-9</v>
      </c>
      <c r="S11">
        <f>R11/Y11</f>
        <v>3.4164702739208921E-2</v>
      </c>
      <c r="T11">
        <f>S11/MIN(S$2:S$46)</f>
        <v>12.837834396571768</v>
      </c>
      <c r="V11" s="4" t="s">
        <v>42</v>
      </c>
      <c r="W11">
        <v>26.4816</v>
      </c>
      <c r="X11">
        <v>0.87951999999999997</v>
      </c>
      <c r="Y11">
        <f>1/(1+X11)^W11</f>
        <v>5.5309311405042016E-8</v>
      </c>
    </row>
    <row r="12" spans="1:26">
      <c r="A12" s="4" t="s">
        <v>39</v>
      </c>
      <c r="B12" s="4" t="s">
        <v>137</v>
      </c>
      <c r="C12" s="4" t="s">
        <v>140</v>
      </c>
      <c r="D12">
        <v>32.149500000000003</v>
      </c>
      <c r="E12">
        <v>0.91532400000000003</v>
      </c>
      <c r="F12">
        <f>1/(1+E12)^D12</f>
        <v>8.4343722231753442E-10</v>
      </c>
      <c r="G12">
        <f>F12/Y12</f>
        <v>1.5052517627688876E-2</v>
      </c>
      <c r="H12">
        <f>G12/MIN(G$2:G$46)</f>
        <v>5.7018335594340472</v>
      </c>
      <c r="J12">
        <v>26.7286</v>
      </c>
      <c r="K12">
        <v>0.85407699999999998</v>
      </c>
      <c r="L12">
        <f>1/(1+K12)^J12</f>
        <v>6.8127143684386899E-8</v>
      </c>
      <c r="M12">
        <f>L12/Y12</f>
        <v>1.2158403780373537</v>
      </c>
      <c r="N12">
        <f>M12/MIN(M$2:M$46)</f>
        <v>793.06017222860612</v>
      </c>
      <c r="P12">
        <v>29.7879</v>
      </c>
      <c r="Q12">
        <v>0.93675900000000001</v>
      </c>
      <c r="R12">
        <f>1/(1+Q12)^P12</f>
        <v>2.8094496137041571E-9</v>
      </c>
      <c r="S12">
        <f>R12/Y12</f>
        <v>5.0139226388641163E-2</v>
      </c>
      <c r="T12">
        <f>S12/MIN(S$2:S$46)</f>
        <v>18.840470823440878</v>
      </c>
      <c r="V12" s="4" t="s">
        <v>39</v>
      </c>
      <c r="W12">
        <v>26.460999999999999</v>
      </c>
      <c r="X12">
        <v>0.87951999999999997</v>
      </c>
      <c r="Y12">
        <f>1/(1+X12)^W12</f>
        <v>5.6032966921496545E-8</v>
      </c>
    </row>
    <row r="13" spans="1:26">
      <c r="A13" s="4" t="s">
        <v>48</v>
      </c>
      <c r="B13" s="4" t="s">
        <v>137</v>
      </c>
      <c r="C13" s="4" t="s">
        <v>140</v>
      </c>
      <c r="D13">
        <v>31.39</v>
      </c>
      <c r="E13">
        <v>0.91532400000000003</v>
      </c>
      <c r="F13">
        <f>1/(1+E13)^D13</f>
        <v>1.3817063471351756E-9</v>
      </c>
      <c r="G13">
        <f>F13/Y13</f>
        <v>2.0061286522717523E-2</v>
      </c>
      <c r="H13">
        <f>G13/MIN(G$2:G$46)</f>
        <v>7.5991352124538443</v>
      </c>
      <c r="J13">
        <v>27.618600000000001</v>
      </c>
      <c r="K13">
        <v>0.85407699999999998</v>
      </c>
      <c r="L13">
        <f>1/(1+K13)^J13</f>
        <v>3.9326606150659374E-8</v>
      </c>
      <c r="M13">
        <f>L13/Y13</f>
        <v>0.57099130766116313</v>
      </c>
      <c r="N13">
        <f>M13/MIN(M$2:M$46)</f>
        <v>372.44236412494519</v>
      </c>
      <c r="P13">
        <v>28.607299999999999</v>
      </c>
      <c r="Q13">
        <v>0.93675900000000001</v>
      </c>
      <c r="R13">
        <f>1/(1+Q13)^P13</f>
        <v>6.1311604367055245E-9</v>
      </c>
      <c r="S13">
        <f>R13/Y13</f>
        <v>8.9019614401080943E-2</v>
      </c>
      <c r="T13">
        <f>S13/MIN(S$2:S$46)</f>
        <v>33.45028570718992</v>
      </c>
      <c r="V13" s="4" t="s">
        <v>48</v>
      </c>
      <c r="W13">
        <v>26.134</v>
      </c>
      <c r="X13">
        <v>0.87951999999999997</v>
      </c>
      <c r="Y13">
        <f>1/(1+X13)^W13</f>
        <v>6.8874264149037647E-8</v>
      </c>
    </row>
    <row r="14" spans="1:26">
      <c r="A14" s="4" t="s">
        <v>44</v>
      </c>
      <c r="B14" s="4" t="s">
        <v>137</v>
      </c>
      <c r="C14" s="4" t="s">
        <v>140</v>
      </c>
      <c r="D14">
        <v>30.005199999999999</v>
      </c>
      <c r="E14">
        <v>0.91532400000000003</v>
      </c>
      <c r="F14">
        <f>1/(1+E14)^D14</f>
        <v>3.3983243025233509E-9</v>
      </c>
      <c r="G14">
        <f>F14/Y14</f>
        <v>4.439482922671497E-2</v>
      </c>
      <c r="H14">
        <f>G14/MIN(G$2:G$46)</f>
        <v>16.81658400350215</v>
      </c>
      <c r="J14">
        <v>26.7438</v>
      </c>
      <c r="K14">
        <v>0.85407699999999998</v>
      </c>
      <c r="L14">
        <f>1/(1+K14)^J14</f>
        <v>6.7490809769356413E-8</v>
      </c>
      <c r="M14">
        <f>L14/Y14</f>
        <v>0.88168247269940958</v>
      </c>
      <c r="N14">
        <f>M14/MIN(M$2:M$46)</f>
        <v>575.09790452810171</v>
      </c>
      <c r="P14">
        <v>29.880500000000001</v>
      </c>
      <c r="Q14">
        <v>0.93675900000000001</v>
      </c>
      <c r="R14">
        <f>1/(1+Q14)^P14</f>
        <v>2.6426402695443406E-9</v>
      </c>
      <c r="S14">
        <f>R14/Y14</f>
        <v>3.4522768585372489E-2</v>
      </c>
      <c r="T14">
        <f>S14/MIN(S$2:S$46)</f>
        <v>12.97238232667393</v>
      </c>
      <c r="V14" s="4" t="s">
        <v>44</v>
      </c>
      <c r="W14">
        <v>25.9666</v>
      </c>
      <c r="X14">
        <v>0.87951999999999997</v>
      </c>
      <c r="Y14">
        <f>1/(1+X14)^W14</f>
        <v>7.6547750305983384E-8</v>
      </c>
    </row>
    <row r="15" spans="1:26">
      <c r="A15" s="4" t="s">
        <v>43</v>
      </c>
      <c r="B15" s="4" t="s">
        <v>137</v>
      </c>
      <c r="C15" s="4" t="s">
        <v>140</v>
      </c>
      <c r="D15">
        <v>29.305099999999999</v>
      </c>
      <c r="E15">
        <v>0.91532400000000003</v>
      </c>
      <c r="F15">
        <f>1/(1+E15)^D15</f>
        <v>5.3562719740225963E-9</v>
      </c>
      <c r="G15">
        <f>F15/Y15</f>
        <v>5.6156162505960006E-2</v>
      </c>
      <c r="H15">
        <f>G15/MIN(G$2:G$46)</f>
        <v>21.271730076337825</v>
      </c>
      <c r="J15">
        <v>27.741800000000001</v>
      </c>
      <c r="K15">
        <v>0.85407699999999998</v>
      </c>
      <c r="L15">
        <f>1/(1+K15)^J15</f>
        <v>3.6446273341358035E-8</v>
      </c>
      <c r="M15">
        <f>L15/Y15</f>
        <v>0.38210958263884931</v>
      </c>
      <c r="N15">
        <f>M15/MIN(M$2:M$46)</f>
        <v>249.23986478137562</v>
      </c>
      <c r="P15">
        <v>30.373100000000001</v>
      </c>
      <c r="Q15">
        <v>0.93675900000000001</v>
      </c>
      <c r="R15">
        <f>1/(1+Q15)^P15</f>
        <v>1.9082031857417508E-9</v>
      </c>
      <c r="S15">
        <f>R15/Y15</f>
        <v>2.0005960995372763E-2</v>
      </c>
      <c r="T15">
        <f>S15/MIN(S$2:S$46)</f>
        <v>7.5175017960310386</v>
      </c>
      <c r="V15" s="4" t="s">
        <v>43</v>
      </c>
      <c r="W15">
        <v>25.617999999999999</v>
      </c>
      <c r="X15">
        <v>0.87951999999999997</v>
      </c>
      <c r="Y15">
        <f>1/(1+X15)^W15</f>
        <v>9.5381730784294964E-8</v>
      </c>
    </row>
    <row r="16" spans="1:26">
      <c r="A16" s="4" t="s">
        <v>41</v>
      </c>
      <c r="B16" s="4" t="s">
        <v>137</v>
      </c>
      <c r="C16" s="4" t="s">
        <v>140</v>
      </c>
      <c r="D16">
        <v>29.753699999999998</v>
      </c>
      <c r="E16">
        <v>0.91532400000000003</v>
      </c>
      <c r="F16">
        <f>1/(1+E16)^D16</f>
        <v>4.0017388848176776E-9</v>
      </c>
      <c r="G16">
        <f>F16/Y16</f>
        <v>4.0608347899588497E-2</v>
      </c>
      <c r="H16">
        <f>G16/MIN(G$2:G$46)</f>
        <v>15.382279999535012</v>
      </c>
      <c r="J16">
        <v>27.654199999999999</v>
      </c>
      <c r="K16">
        <v>0.85407699999999998</v>
      </c>
      <c r="L16">
        <f>1/(1+K16)^J16</f>
        <v>3.8471677221058197E-8</v>
      </c>
      <c r="M16">
        <f>L16/Y16</f>
        <v>0.39039809888660032</v>
      </c>
      <c r="N16">
        <f>M16/MIN(M$2:M$46)</f>
        <v>254.64624233035275</v>
      </c>
      <c r="P16">
        <v>29.850999999999999</v>
      </c>
      <c r="Q16">
        <v>0.93675900000000001</v>
      </c>
      <c r="R16">
        <f>1/(1+Q16)^P16</f>
        <v>2.6946773897416188E-9</v>
      </c>
      <c r="S16">
        <f>R16/Y16</f>
        <v>2.7344711903852327E-2</v>
      </c>
      <c r="T16">
        <f>S16/MIN(S$2:S$46)</f>
        <v>10.275133541283354</v>
      </c>
      <c r="V16" s="4" t="s">
        <v>41</v>
      </c>
      <c r="W16">
        <v>25.566299999999998</v>
      </c>
      <c r="X16">
        <v>0.87951999999999997</v>
      </c>
      <c r="Y16">
        <f>1/(1+X16)^W16</f>
        <v>9.8544735055774795E-8</v>
      </c>
    </row>
    <row r="17" spans="1:25">
      <c r="A17" s="4" t="s">
        <v>40</v>
      </c>
      <c r="B17" s="4" t="s">
        <v>137</v>
      </c>
      <c r="C17" s="4" t="s">
        <v>140</v>
      </c>
      <c r="D17">
        <v>28.986899999999999</v>
      </c>
      <c r="E17">
        <v>0.91532400000000003</v>
      </c>
      <c r="F17">
        <f>1/(1+E17)^D17</f>
        <v>6.586764029004561E-9</v>
      </c>
      <c r="G17">
        <f>F17/Y17</f>
        <v>5.8132565986448885E-2</v>
      </c>
      <c r="H17">
        <f>G17/MIN(G$2:G$46)</f>
        <v>22.020383821230595</v>
      </c>
      <c r="J17">
        <v>27.083300000000001</v>
      </c>
      <c r="K17">
        <v>0.85407699999999998</v>
      </c>
      <c r="L17">
        <f>1/(1+K17)^J17</f>
        <v>5.4728716379367001E-8</v>
      </c>
      <c r="M17">
        <f>L17/Y17</f>
        <v>0.48301726041307913</v>
      </c>
      <c r="N17">
        <f>M17/MIN(M$2:M$46)</f>
        <v>315.05924515431531</v>
      </c>
      <c r="P17">
        <v>29.0654</v>
      </c>
      <c r="Q17">
        <v>0.93675900000000001</v>
      </c>
      <c r="R17">
        <f>1/(1+Q17)^P17</f>
        <v>4.5293236623133669E-9</v>
      </c>
      <c r="S17">
        <f>R17/Y17</f>
        <v>3.9974288666480146E-2</v>
      </c>
      <c r="T17">
        <f>S17/MIN(S$2:S$46)</f>
        <v>15.020862377709962</v>
      </c>
      <c r="V17" s="4" t="s">
        <v>40</v>
      </c>
      <c r="W17">
        <v>25.345099999999999</v>
      </c>
      <c r="X17">
        <v>0.87951999999999997</v>
      </c>
      <c r="Y17">
        <f>1/(1+X17)^W17</f>
        <v>1.1330592271705299E-7</v>
      </c>
    </row>
    <row r="18" spans="1:25">
      <c r="A18" s="4" t="s">
        <v>47</v>
      </c>
      <c r="B18" s="4" t="s">
        <v>137</v>
      </c>
      <c r="C18" s="4" t="s">
        <v>140</v>
      </c>
      <c r="D18">
        <v>30.550799999999999</v>
      </c>
      <c r="E18">
        <v>0.91532400000000003</v>
      </c>
      <c r="F18">
        <f>1/(1+E18)^D18</f>
        <v>2.3838199462277095E-9</v>
      </c>
      <c r="G18">
        <f>F18/Y18</f>
        <v>2.0174218267918539E-2</v>
      </c>
      <c r="H18">
        <f>G18/MIN(G$2:G$46)</f>
        <v>7.6419133065002596</v>
      </c>
      <c r="J18">
        <v>27.7257</v>
      </c>
      <c r="K18">
        <v>0.85407699999999998</v>
      </c>
      <c r="L18">
        <f>1/(1+K18)^J18</f>
        <v>3.6810353238345483E-8</v>
      </c>
      <c r="M18">
        <f>L18/Y18</f>
        <v>0.31152524834131345</v>
      </c>
      <c r="N18">
        <f>M18/MIN(M$2:M$46)</f>
        <v>203.19959064193137</v>
      </c>
      <c r="P18">
        <v>30.0852</v>
      </c>
      <c r="Q18">
        <v>0.93675900000000001</v>
      </c>
      <c r="R18">
        <f>1/(1+Q18)^P18</f>
        <v>2.3082012764102047E-9</v>
      </c>
      <c r="S18">
        <f>R18/Y18</f>
        <v>1.9534259049336564E-2</v>
      </c>
      <c r="T18">
        <f>S18/MIN(S$2:S$46)</f>
        <v>7.340253613484915</v>
      </c>
      <c r="V18" s="4" t="s">
        <v>47</v>
      </c>
      <c r="W18">
        <v>25.278600000000001</v>
      </c>
      <c r="X18">
        <v>0.87951999999999997</v>
      </c>
      <c r="Y18">
        <f>1/(1+X18)^W18</f>
        <v>1.1816170096754181E-7</v>
      </c>
    </row>
    <row r="19" spans="1:25">
      <c r="A19" s="4" t="s">
        <v>46</v>
      </c>
      <c r="B19" s="4" t="s">
        <v>137</v>
      </c>
      <c r="C19" s="4" t="s">
        <v>140</v>
      </c>
      <c r="D19">
        <v>32.335500000000003</v>
      </c>
      <c r="E19">
        <v>0.91532400000000003</v>
      </c>
      <c r="F19">
        <f>1/(1+E19)^D19</f>
        <v>7.4740449363217392E-10</v>
      </c>
      <c r="G19">
        <f>F19/Y19</f>
        <v>4.5899537536941513E-3</v>
      </c>
      <c r="H19">
        <f>G19/MIN(G$2:G$46)</f>
        <v>1.7386561501792999</v>
      </c>
      <c r="J19">
        <v>30.917400000000001</v>
      </c>
      <c r="K19">
        <v>0.85407699999999998</v>
      </c>
      <c r="L19">
        <f>1/(1+K19)^J19</f>
        <v>5.1308178003776869E-9</v>
      </c>
      <c r="M19">
        <f>L19/Y19</f>
        <v>3.150933212605795E-2</v>
      </c>
      <c r="N19">
        <f>M19/MIN(M$2:M$46)</f>
        <v>20.552694921217817</v>
      </c>
      <c r="P19">
        <v>32.446599999999997</v>
      </c>
      <c r="Q19">
        <v>0.93675900000000001</v>
      </c>
      <c r="R19">
        <f>1/(1+Q19)^P19</f>
        <v>4.8458882602905912E-10</v>
      </c>
      <c r="S19">
        <f>R19/Y19</f>
        <v>2.9759525397300528E-3</v>
      </c>
      <c r="T19">
        <f>S19/MIN(S$2:S$46)</f>
        <v>1.1182531330286121</v>
      </c>
      <c r="V19" s="4" t="s">
        <v>46</v>
      </c>
      <c r="W19">
        <v>24.770399999999999</v>
      </c>
      <c r="X19">
        <v>0.87951999999999997</v>
      </c>
      <c r="Y19">
        <f>1/(1+X19)^W19</f>
        <v>1.6283486364773006E-7</v>
      </c>
    </row>
    <row r="20" spans="1:25">
      <c r="A20" s="4" t="s">
        <v>45</v>
      </c>
      <c r="B20" s="4" t="s">
        <v>137</v>
      </c>
      <c r="C20" s="4" t="s">
        <v>140</v>
      </c>
      <c r="D20">
        <v>29.500900000000001</v>
      </c>
      <c r="E20">
        <v>0.91532400000000003</v>
      </c>
      <c r="F20">
        <f>1/(1+E20)^D20</f>
        <v>4.7162800819019861E-9</v>
      </c>
      <c r="G20">
        <f>F20/Y20</f>
        <v>2.6517979445311066E-2</v>
      </c>
      <c r="H20">
        <f>G20/MIN(G$2:G$46)</f>
        <v>10.044904704281812</v>
      </c>
      <c r="J20">
        <v>27.7378</v>
      </c>
      <c r="K20">
        <v>0.85407699999999998</v>
      </c>
      <c r="L20">
        <f>1/(1+K20)^J20</f>
        <v>3.6536390390909261E-8</v>
      </c>
      <c r="M20">
        <f>L20/Y20</f>
        <v>0.20543123660316315</v>
      </c>
      <c r="N20">
        <f>M20/MIN(M$2:M$46)</f>
        <v>133.99730328468726</v>
      </c>
      <c r="P20">
        <v>31.476199999999999</v>
      </c>
      <c r="Q20">
        <v>0.93675900000000001</v>
      </c>
      <c r="R20">
        <f>1/(1+Q20)^P20</f>
        <v>9.2034687324806865E-10</v>
      </c>
      <c r="S20">
        <f>R20/Y20</f>
        <v>5.1747858573967945E-3</v>
      </c>
      <c r="T20">
        <f>S20/MIN(S$2:S$46)</f>
        <v>1.944493543002211</v>
      </c>
      <c r="V20" s="4" t="s">
        <v>45</v>
      </c>
      <c r="W20">
        <v>24.630600000000001</v>
      </c>
      <c r="X20">
        <v>0.87951999999999997</v>
      </c>
      <c r="Y20">
        <f>1/(1+X20)^W20</f>
        <v>1.7785216598529052E-7</v>
      </c>
    </row>
    <row r="21" spans="1:25">
      <c r="A21" s="4" t="s">
        <v>49</v>
      </c>
      <c r="B21" s="4" t="s">
        <v>137</v>
      </c>
      <c r="C21" s="4" t="s">
        <v>140</v>
      </c>
      <c r="D21">
        <v>32.7014</v>
      </c>
      <c r="E21">
        <v>0.91532400000000003</v>
      </c>
      <c r="F21">
        <f>1/(1+E21)^D21</f>
        <v>5.8922784923836247E-10</v>
      </c>
      <c r="G21">
        <f>F21/Y21</f>
        <v>2.6399433569546282E-3</v>
      </c>
      <c r="H21">
        <f>G21/MIN(G$2:G$46)</f>
        <v>1</v>
      </c>
      <c r="J21">
        <v>28.0471</v>
      </c>
      <c r="K21">
        <v>0.85407699999999998</v>
      </c>
      <c r="L21">
        <f>1/(1+K21)^J21</f>
        <v>3.0185176587782458E-8</v>
      </c>
      <c r="M21">
        <f>L21/Y21</f>
        <v>0.13523996958803375</v>
      </c>
      <c r="N21">
        <f>M21/MIN(M$2:M$46)</f>
        <v>88.213416424620831</v>
      </c>
      <c r="P21">
        <v>29.807700000000001</v>
      </c>
      <c r="Q21">
        <v>0.93675900000000001</v>
      </c>
      <c r="R21">
        <f>1/(1+Q21)^P21</f>
        <v>2.772918792664753E-9</v>
      </c>
      <c r="S21">
        <f>R21/Y21</f>
        <v>1.2423629595125664E-2</v>
      </c>
      <c r="T21">
        <f>S21/MIN(S$2:S$46)</f>
        <v>4.6683414916275741</v>
      </c>
      <c r="V21" s="4" t="s">
        <v>49</v>
      </c>
      <c r="W21">
        <v>24.270700000000001</v>
      </c>
      <c r="X21">
        <v>0.87951999999999997</v>
      </c>
      <c r="Y21">
        <f>1/(1+X21)^W21</f>
        <v>2.2319715598674086E-7</v>
      </c>
    </row>
    <row r="22" spans="1:25">
      <c r="A22" s="4" t="s">
        <v>20</v>
      </c>
      <c r="B22" s="4" t="s">
        <v>136</v>
      </c>
      <c r="C22" s="4" t="s">
        <v>139</v>
      </c>
      <c r="D22">
        <v>29.162600000000001</v>
      </c>
      <c r="E22">
        <v>0.91532400000000003</v>
      </c>
      <c r="F22">
        <f>1/(1+E22)^D22</f>
        <v>5.8760047971189711E-9</v>
      </c>
      <c r="G22">
        <f>F22/Y22</f>
        <v>0.18922653688669691</v>
      </c>
      <c r="H22">
        <f>G22/MIN(G$2:G$46)</f>
        <v>71.678256424783243</v>
      </c>
      <c r="J22">
        <v>26.113299999999999</v>
      </c>
      <c r="K22">
        <v>0.85407699999999998</v>
      </c>
      <c r="L22">
        <f>1/(1+K22)^J22</f>
        <v>9.9609141185371067E-8</v>
      </c>
      <c r="M22">
        <f>L22/Y22</f>
        <v>3.2077395236313304</v>
      </c>
      <c r="N22">
        <f>M22/MIN(M$2:M$46)</f>
        <v>2092.3227300462413</v>
      </c>
      <c r="P22">
        <v>28.763500000000001</v>
      </c>
      <c r="Q22">
        <v>0.93675900000000001</v>
      </c>
      <c r="R22">
        <f>1/(1+Q22)^P22</f>
        <v>5.529698780584777E-9</v>
      </c>
      <c r="S22">
        <f>R22/Y22</f>
        <v>0.17807435262641133</v>
      </c>
      <c r="T22">
        <f>S22/MIN(S$2:S$46)</f>
        <v>66.913769651242319</v>
      </c>
      <c r="V22" s="4" t="s">
        <v>20</v>
      </c>
      <c r="W22">
        <v>27.3964</v>
      </c>
      <c r="X22">
        <v>0.87951999999999997</v>
      </c>
      <c r="Y22">
        <f>1/(1+X22)^W22</f>
        <v>3.1052752398239701E-8</v>
      </c>
    </row>
    <row r="23" spans="1:25">
      <c r="A23" s="4" t="s">
        <v>12</v>
      </c>
      <c r="B23" s="4" t="s">
        <v>136</v>
      </c>
      <c r="C23" s="4" t="s">
        <v>139</v>
      </c>
      <c r="D23">
        <v>28.5779</v>
      </c>
      <c r="E23">
        <v>0.91532400000000003</v>
      </c>
      <c r="F23">
        <f>1/(1+E23)^D23</f>
        <v>8.5922951253735766E-9</v>
      </c>
      <c r="G23">
        <f>F23/Y23</f>
        <v>0.27283359036315513</v>
      </c>
      <c r="H23">
        <f>G23/MIN(G$2:G$46)</f>
        <v>103.34827436520798</v>
      </c>
      <c r="J23">
        <v>25.618300000000001</v>
      </c>
      <c r="K23">
        <v>0.85407699999999998</v>
      </c>
      <c r="L23">
        <f>1/(1+K23)^J23</f>
        <v>1.3521424269130876E-7</v>
      </c>
      <c r="M23">
        <f>L23/Y23</f>
        <v>4.2934962967884358</v>
      </c>
      <c r="N23">
        <f>M23/MIN(M$2:M$46)</f>
        <v>2800.5328446900035</v>
      </c>
      <c r="P23">
        <v>28.4877</v>
      </c>
      <c r="Q23">
        <v>0.93675900000000001</v>
      </c>
      <c r="R23">
        <f>1/(1+Q23)^P23</f>
        <v>6.6355499135553092E-9</v>
      </c>
      <c r="S23">
        <f>R23/Y23</f>
        <v>0.21070050324540104</v>
      </c>
      <c r="T23">
        <f>S23/MIN(S$2:S$46)</f>
        <v>79.173472943304276</v>
      </c>
      <c r="V23" s="4" t="s">
        <v>12</v>
      </c>
      <c r="W23">
        <v>27.374099999999999</v>
      </c>
      <c r="X23">
        <v>0.87951999999999997</v>
      </c>
      <c r="Y23">
        <f>1/(1+X23)^W23</f>
        <v>3.1492805244166608E-8</v>
      </c>
    </row>
    <row r="24" spans="1:25">
      <c r="A24" s="4" t="s">
        <v>15</v>
      </c>
      <c r="B24" s="4" t="s">
        <v>136</v>
      </c>
      <c r="C24" s="4" t="s">
        <v>139</v>
      </c>
      <c r="D24">
        <v>28.251899999999999</v>
      </c>
      <c r="E24">
        <v>0.91532400000000003</v>
      </c>
      <c r="F24">
        <f>1/(1+E24)^D24</f>
        <v>1.0619893446545671E-8</v>
      </c>
      <c r="G24">
        <f>F24/Y24</f>
        <v>0.29249013593641549</v>
      </c>
      <c r="H24">
        <f>G24/MIN(G$2:G$46)</f>
        <v>110.79409532249385</v>
      </c>
      <c r="J24">
        <v>26.365500000000001</v>
      </c>
      <c r="K24">
        <v>0.85407699999999998</v>
      </c>
      <c r="L24">
        <f>1/(1+K24)^J24</f>
        <v>8.5246660163359363E-8</v>
      </c>
      <c r="M24">
        <f>L24/Y24</f>
        <v>2.3478396788827114</v>
      </c>
      <c r="N24">
        <f>M24/MIN(M$2:M$46)</f>
        <v>1531.4330513562477</v>
      </c>
      <c r="P24">
        <v>29.659600000000001</v>
      </c>
      <c r="Q24">
        <v>0.93675900000000001</v>
      </c>
      <c r="R24">
        <f>1/(1+Q24)^P24</f>
        <v>3.0581095914782656E-9</v>
      </c>
      <c r="S24">
        <f>R24/Y24</f>
        <v>8.4225599307766782E-2</v>
      </c>
      <c r="T24">
        <f>S24/MIN(S$2:S$46)</f>
        <v>31.648871764489307</v>
      </c>
      <c r="V24" s="4" t="s">
        <v>15</v>
      </c>
      <c r="W24">
        <v>27.148599999999998</v>
      </c>
      <c r="X24">
        <v>0.87951999999999997</v>
      </c>
      <c r="Y24">
        <f>1/(1+X24)^W24</f>
        <v>3.6308552466379008E-8</v>
      </c>
    </row>
    <row r="25" spans="1:25">
      <c r="A25" s="4" t="s">
        <v>10</v>
      </c>
      <c r="B25" s="4" t="s">
        <v>136</v>
      </c>
      <c r="C25" s="4" t="s">
        <v>139</v>
      </c>
      <c r="D25">
        <v>28.915600000000001</v>
      </c>
      <c r="E25">
        <v>0.91532400000000003</v>
      </c>
      <c r="F25">
        <f>1/(1+E25)^D25</f>
        <v>6.8991561983913492E-9</v>
      </c>
      <c r="G25">
        <f>F25/Y25</f>
        <v>8.6676235267931223E-2</v>
      </c>
      <c r="H25">
        <f>G25/MIN(G$2:G$46)</f>
        <v>32.832611745093928</v>
      </c>
      <c r="J25">
        <v>25.928899999999999</v>
      </c>
      <c r="K25">
        <v>0.85407699999999998</v>
      </c>
      <c r="L25">
        <f>1/(1+K25)^J25</f>
        <v>1.1161998397570648E-7</v>
      </c>
      <c r="M25">
        <f>L25/Y25</f>
        <v>1.4023164157287649</v>
      </c>
      <c r="N25">
        <f>M25/MIN(M$2:M$46)</f>
        <v>914.69350604400529</v>
      </c>
      <c r="P25">
        <v>29.628299999999999</v>
      </c>
      <c r="Q25">
        <v>0.93675900000000001</v>
      </c>
      <c r="R25">
        <f>1/(1+Q25)^P25</f>
        <v>3.1220403423464372E-9</v>
      </c>
      <c r="S25">
        <f>R25/Y25</f>
        <v>3.9223159390461212E-2</v>
      </c>
      <c r="T25">
        <f>S25/MIN(S$2:S$46)</f>
        <v>14.73861571718564</v>
      </c>
      <c r="V25" s="4" t="s">
        <v>10</v>
      </c>
      <c r="W25">
        <v>25.904699999999998</v>
      </c>
      <c r="X25">
        <v>0.87951999999999997</v>
      </c>
      <c r="Y25">
        <f>1/(1+X25)^W25</f>
        <v>7.9596860397372646E-8</v>
      </c>
    </row>
    <row r="26" spans="1:25">
      <c r="A26" s="4" t="s">
        <v>19</v>
      </c>
      <c r="B26" s="4" t="s">
        <v>136</v>
      </c>
      <c r="C26" s="4" t="s">
        <v>139</v>
      </c>
      <c r="D26">
        <v>28.909300000000002</v>
      </c>
      <c r="E26">
        <v>0.91532400000000003</v>
      </c>
      <c r="F26">
        <f>1/(1+E26)^D26</f>
        <v>6.9274612276888845E-9</v>
      </c>
      <c r="G26">
        <f>F26/Y26</f>
        <v>8.543751147293209E-2</v>
      </c>
      <c r="H26">
        <f>G26/MIN(G$2:G$46)</f>
        <v>32.363388118861245</v>
      </c>
      <c r="J26">
        <v>25.768699999999999</v>
      </c>
      <c r="K26">
        <v>0.85407699999999998</v>
      </c>
      <c r="L26">
        <f>1/(1+K26)^J26</f>
        <v>1.232242047458787E-7</v>
      </c>
      <c r="M26">
        <f>L26/Y26</f>
        <v>1.5197442556067902</v>
      </c>
      <c r="N26">
        <f>M26/MIN(M$2:M$46)</f>
        <v>991.28854647885987</v>
      </c>
      <c r="P26">
        <v>28.305199999999999</v>
      </c>
      <c r="Q26">
        <v>0.93675900000000001</v>
      </c>
      <c r="R26">
        <f>1/(1+Q26)^P26</f>
        <v>7.486317022524297E-9</v>
      </c>
      <c r="S26">
        <f>R26/Y26</f>
        <v>9.2329971324186189E-2</v>
      </c>
      <c r="T26">
        <f>S26/MIN(S$2:S$46)</f>
        <v>34.694195665861905</v>
      </c>
      <c r="V26" s="4" t="s">
        <v>19</v>
      </c>
      <c r="W26">
        <v>25.875399999999999</v>
      </c>
      <c r="X26">
        <v>0.87951999999999997</v>
      </c>
      <c r="Y26">
        <f>1/(1+X26)^W26</f>
        <v>8.1082198068041933E-8</v>
      </c>
    </row>
    <row r="27" spans="1:25">
      <c r="A27" s="4" t="s">
        <v>18</v>
      </c>
      <c r="B27" s="4" t="s">
        <v>136</v>
      </c>
      <c r="C27" s="4" t="s">
        <v>139</v>
      </c>
      <c r="D27">
        <v>30.417200000000001</v>
      </c>
      <c r="E27">
        <v>0.91532400000000003</v>
      </c>
      <c r="F27">
        <f>1/(1+E27)^D27</f>
        <v>2.6000458949504539E-9</v>
      </c>
      <c r="G27">
        <f>F27/Y27</f>
        <v>3.0365318718680669E-2</v>
      </c>
      <c r="H27">
        <f>G27/MIN(G$2:G$46)</f>
        <v>11.502261455226574</v>
      </c>
      <c r="J27">
        <v>28.147500000000001</v>
      </c>
      <c r="K27">
        <v>0.85407699999999998</v>
      </c>
      <c r="L27">
        <f>1/(1+K27)^J27</f>
        <v>2.83709378988826E-8</v>
      </c>
      <c r="M27">
        <f>L27/Y27</f>
        <v>0.33133744805065574</v>
      </c>
      <c r="N27">
        <f>M27/MIN(M$2:M$46)</f>
        <v>216.12255881895618</v>
      </c>
      <c r="P27">
        <v>29.883800000000001</v>
      </c>
      <c r="Q27">
        <v>0.93675900000000001</v>
      </c>
      <c r="R27">
        <f>1/(1+Q27)^P27</f>
        <v>2.6368820218315644E-9</v>
      </c>
      <c r="S27">
        <f>R27/Y27</f>
        <v>3.0795519099096648E-2</v>
      </c>
      <c r="T27">
        <f>S27/MIN(S$2:S$46)</f>
        <v>11.571819528725101</v>
      </c>
      <c r="V27" s="4" t="s">
        <v>18</v>
      </c>
      <c r="W27">
        <v>25.789000000000001</v>
      </c>
      <c r="X27">
        <v>0.87951999999999997</v>
      </c>
      <c r="Y27">
        <f>1/(1+X27)^W27</f>
        <v>8.5625509781028971E-8</v>
      </c>
    </row>
    <row r="28" spans="1:25">
      <c r="A28" s="4" t="s">
        <v>21</v>
      </c>
      <c r="B28" s="4" t="s">
        <v>136</v>
      </c>
      <c r="C28" s="4" t="s">
        <v>139</v>
      </c>
      <c r="D28">
        <v>30.3443</v>
      </c>
      <c r="E28">
        <v>0.91532400000000003</v>
      </c>
      <c r="F28">
        <f>1/(1+E28)^D28</f>
        <v>2.7261922201518567E-9</v>
      </c>
      <c r="G28">
        <f>F28/Y28</f>
        <v>2.9349536510700203E-2</v>
      </c>
      <c r="H28">
        <f>G28/MIN(G$2:G$46)</f>
        <v>11.117487211754833</v>
      </c>
      <c r="J28">
        <v>26.733899999999998</v>
      </c>
      <c r="K28">
        <v>0.85407699999999998</v>
      </c>
      <c r="L28">
        <f>1/(1+K28)^J28</f>
        <v>6.7904585697181743E-8</v>
      </c>
      <c r="M28">
        <f>L28/Y28</f>
        <v>0.73104460589077336</v>
      </c>
      <c r="N28">
        <f>M28/MIN(M$2:M$46)</f>
        <v>476.84085142031569</v>
      </c>
      <c r="P28">
        <v>29.7501</v>
      </c>
      <c r="Q28">
        <v>0.93675900000000001</v>
      </c>
      <c r="R28">
        <f>1/(1+Q28)^P28</f>
        <v>2.8805320029775921E-9</v>
      </c>
      <c r="S28">
        <f>R28/Y28</f>
        <v>3.1011121874202244E-2</v>
      </c>
      <c r="T28">
        <f>S28/MIN(S$2:S$46)</f>
        <v>11.652835094508744</v>
      </c>
      <c r="V28" s="4" t="s">
        <v>21</v>
      </c>
      <c r="W28">
        <v>25.66</v>
      </c>
      <c r="X28">
        <v>0.87951999999999997</v>
      </c>
      <c r="Y28">
        <f>1/(1+X28)^W28</f>
        <v>9.2887062088968466E-8</v>
      </c>
    </row>
    <row r="29" spans="1:25">
      <c r="A29" s="4" t="s">
        <v>16</v>
      </c>
      <c r="B29" s="4" t="s">
        <v>136</v>
      </c>
      <c r="C29" s="4" t="s">
        <v>139</v>
      </c>
      <c r="D29">
        <v>29.4223</v>
      </c>
      <c r="E29">
        <v>0.91532400000000003</v>
      </c>
      <c r="F29">
        <f>1/(1+E29)^D29</f>
        <v>4.9634520328463723E-9</v>
      </c>
      <c r="G29">
        <f>F29/Y29</f>
        <v>4.7299366774925529E-2</v>
      </c>
      <c r="H29">
        <f>G29/MIN(G$2:G$46)</f>
        <v>17.916811226392706</v>
      </c>
      <c r="J29">
        <v>26.415600000000001</v>
      </c>
      <c r="K29">
        <v>0.85407699999999998</v>
      </c>
      <c r="L29">
        <f>1/(1+K29)^J29</f>
        <v>8.2650250062477053E-8</v>
      </c>
      <c r="M29">
        <f>L29/Y29</f>
        <v>0.78761806619143648</v>
      </c>
      <c r="N29">
        <f>M29/MIN(M$2:M$46)</f>
        <v>513.74220704237223</v>
      </c>
      <c r="P29">
        <v>30.120899999999999</v>
      </c>
      <c r="Q29">
        <v>0.93675900000000001</v>
      </c>
      <c r="R29">
        <f>1/(1+Q29)^P29</f>
        <v>2.2543693880465012E-9</v>
      </c>
      <c r="S29">
        <f>R29/Y29</f>
        <v>2.1483081497662228E-2</v>
      </c>
      <c r="T29">
        <f>S29/MIN(S$2:S$46)</f>
        <v>8.0725491657366817</v>
      </c>
      <c r="V29" s="4" t="s">
        <v>16</v>
      </c>
      <c r="W29">
        <v>25.466699999999999</v>
      </c>
      <c r="X29">
        <v>0.87951999999999997</v>
      </c>
      <c r="Y29">
        <f>1/(1+X29)^W29</f>
        <v>1.0493696578360138E-7</v>
      </c>
    </row>
    <row r="30" spans="1:25">
      <c r="A30" s="4" t="s">
        <v>13</v>
      </c>
      <c r="B30" s="4" t="s">
        <v>136</v>
      </c>
      <c r="C30" s="4" t="s">
        <v>139</v>
      </c>
      <c r="D30">
        <v>28.8413</v>
      </c>
      <c r="E30">
        <v>0.91532400000000003</v>
      </c>
      <c r="F30">
        <f>1/(1+E30)^D30</f>
        <v>7.2404669718854576E-9</v>
      </c>
      <c r="G30">
        <f>F30/Y30</f>
        <v>5.2767694533146635E-2</v>
      </c>
      <c r="H30">
        <f>G30/MIN(G$2:G$46)</f>
        <v>19.988191941367297</v>
      </c>
      <c r="J30">
        <v>27.382200000000001</v>
      </c>
      <c r="K30">
        <v>0.85407699999999998</v>
      </c>
      <c r="L30">
        <f>1/(1+K30)^J30</f>
        <v>4.550633638428896E-8</v>
      </c>
      <c r="M30">
        <f>L30/Y30</f>
        <v>0.33164497082478561</v>
      </c>
      <c r="N30">
        <f>M30/MIN(M$2:M$46)</f>
        <v>216.32314770267899</v>
      </c>
      <c r="P30">
        <v>30.2758</v>
      </c>
      <c r="Q30">
        <v>0.93675900000000001</v>
      </c>
      <c r="R30">
        <f>1/(1+Q30)^P30</f>
        <v>2.0349655937386873E-9</v>
      </c>
      <c r="S30">
        <f>R30/Y30</f>
        <v>1.4830596321041426E-2</v>
      </c>
      <c r="T30">
        <f>S30/MIN(S$2:S$46)</f>
        <v>5.5727907549868192</v>
      </c>
      <c r="V30" s="4" t="s">
        <v>13</v>
      </c>
      <c r="W30">
        <v>25.041699999999999</v>
      </c>
      <c r="X30">
        <v>0.87951999999999997</v>
      </c>
      <c r="Y30">
        <f>1/(1+X30)^W30</f>
        <v>1.3721401012388888E-7</v>
      </c>
    </row>
    <row r="31" spans="1:25">
      <c r="A31" s="4" t="s">
        <v>17</v>
      </c>
      <c r="B31" s="4" t="s">
        <v>136</v>
      </c>
      <c r="C31" s="4" t="s">
        <v>139</v>
      </c>
      <c r="D31">
        <v>28.604500000000002</v>
      </c>
      <c r="E31">
        <v>0.91532400000000003</v>
      </c>
      <c r="F31">
        <f>1/(1+E31)^D31</f>
        <v>8.445036709834705E-9</v>
      </c>
      <c r="G31">
        <f>F31/Y31</f>
        <v>5.0665742284323481E-2</v>
      </c>
      <c r="H31">
        <f>G31/MIN(G$2:G$46)</f>
        <v>19.191980824456095</v>
      </c>
      <c r="J31">
        <v>25.055399999999999</v>
      </c>
      <c r="K31">
        <v>0.85407699999999998</v>
      </c>
      <c r="L31">
        <f>1/(1+K31)^J31</f>
        <v>1.9140424254753355E-7</v>
      </c>
      <c r="M31">
        <f>L31/Y31</f>
        <v>1.1483239633222733</v>
      </c>
      <c r="N31">
        <f>M31/MIN(M$2:M$46)</f>
        <v>749.02102000976561</v>
      </c>
      <c r="P31">
        <v>28.959099999999999</v>
      </c>
      <c r="Q31">
        <v>0.93675900000000001</v>
      </c>
      <c r="R31">
        <f>1/(1+Q31)^P31</f>
        <v>4.859028995134024E-9</v>
      </c>
      <c r="S31">
        <f>R31/Y31</f>
        <v>2.9151597474149332E-2</v>
      </c>
      <c r="T31">
        <f>S31/MIN(S$2:S$46)</f>
        <v>10.954094453137177</v>
      </c>
      <c r="V31" s="4" t="s">
        <v>17</v>
      </c>
      <c r="W31">
        <v>24.7334</v>
      </c>
      <c r="X31">
        <v>0.87951999999999997</v>
      </c>
      <c r="Y31">
        <f>1/(1+X31)^W31</f>
        <v>1.6668139711529873E-7</v>
      </c>
    </row>
    <row r="32" spans="1:25">
      <c r="A32" s="4" t="s">
        <v>14</v>
      </c>
      <c r="B32" s="4" t="s">
        <v>136</v>
      </c>
      <c r="C32" s="4" t="s">
        <v>139</v>
      </c>
      <c r="D32">
        <v>30.561900000000001</v>
      </c>
      <c r="E32">
        <v>0.91532400000000003</v>
      </c>
      <c r="F32">
        <f>1/(1+E32)^D32</f>
        <v>2.3666855565109372E-9</v>
      </c>
      <c r="G32">
        <f>F32/Y32</f>
        <v>1.3179182846030972E-2</v>
      </c>
      <c r="H32">
        <f>G32/MIN(G$2:G$46)</f>
        <v>4.9922218260145339</v>
      </c>
      <c r="J32">
        <v>27.883199999999999</v>
      </c>
      <c r="K32">
        <v>0.85407699999999998</v>
      </c>
      <c r="L32">
        <f>1/(1+K32)^J32</f>
        <v>3.3399492037331056E-8</v>
      </c>
      <c r="M32">
        <f>L32/Y32</f>
        <v>0.18598922502128656</v>
      </c>
      <c r="N32">
        <f>M32/MIN(M$2:M$46)</f>
        <v>121.31579892596305</v>
      </c>
      <c r="P32">
        <v>29.844200000000001</v>
      </c>
      <c r="Q32">
        <v>0.93675900000000001</v>
      </c>
      <c r="R32">
        <f>1/(1+Q32)^P32</f>
        <v>2.7068169808111682E-9</v>
      </c>
      <c r="S32">
        <f>R32/Y32</f>
        <v>1.5073246981505816E-2</v>
      </c>
      <c r="T32">
        <f>S32/MIN(S$2:S$46)</f>
        <v>5.6639699178508813</v>
      </c>
      <c r="V32" s="4" t="s">
        <v>14</v>
      </c>
      <c r="W32">
        <v>24.615300000000001</v>
      </c>
      <c r="X32">
        <v>0.87951999999999997</v>
      </c>
      <c r="Y32">
        <f>1/(1+X32)^W32</f>
        <v>1.7957756441809179E-7</v>
      </c>
    </row>
    <row r="33" spans="1:25">
      <c r="A33" s="25" t="s">
        <v>26</v>
      </c>
      <c r="B33" s="4" t="s">
        <v>136</v>
      </c>
      <c r="C33" s="25" t="s">
        <v>140</v>
      </c>
      <c r="D33">
        <v>29.2516</v>
      </c>
      <c r="E33">
        <v>0.91532400000000003</v>
      </c>
      <c r="F33">
        <f>1/(1+E33)^D33</f>
        <v>5.5457792869333062E-9</v>
      </c>
      <c r="G33">
        <f>F33/Y33</f>
        <v>7.1544559731176446E-2</v>
      </c>
      <c r="H33">
        <f>G33/MIN(G$2:G$46)</f>
        <v>27.100793485852833</v>
      </c>
      <c r="J33">
        <v>26.085000000000001</v>
      </c>
      <c r="K33">
        <v>0.85407699999999998</v>
      </c>
      <c r="L33">
        <f>1/(1+K33)^J33</f>
        <v>1.0136481019167129E-7</v>
      </c>
      <c r="M33">
        <f>L33/Y33</f>
        <v>1.3076792894525096</v>
      </c>
      <c r="N33">
        <f>M33/MIN(M$2:M$46)</f>
        <v>852.96423876549954</v>
      </c>
      <c r="P33">
        <v>29.093800000000002</v>
      </c>
      <c r="Q33">
        <v>0.93675900000000001</v>
      </c>
      <c r="R33">
        <f>1/(1+Q33)^P33</f>
        <v>4.4450884753715372E-9</v>
      </c>
      <c r="S33">
        <f>R33/Y33</f>
        <v>5.7344852992236933E-2</v>
      </c>
      <c r="T33">
        <f>S33/MIN(S$2:S$46)</f>
        <v>21.548079368043609</v>
      </c>
      <c r="V33" s="25" t="s">
        <v>26</v>
      </c>
      <c r="W33">
        <v>25.9467</v>
      </c>
      <c r="X33">
        <v>0.87951999999999997</v>
      </c>
      <c r="Y33">
        <f>1/(1+X33)^W33</f>
        <v>7.7515038289021189E-8</v>
      </c>
    </row>
    <row r="34" spans="1:25">
      <c r="A34" s="25" t="s">
        <v>29</v>
      </c>
      <c r="B34" s="4" t="s">
        <v>136</v>
      </c>
      <c r="C34" s="25" t="s">
        <v>140</v>
      </c>
      <c r="D34">
        <v>29.034700000000001</v>
      </c>
      <c r="E34">
        <v>0.91532400000000003</v>
      </c>
      <c r="F34">
        <f>1/(1+E34)^D34</f>
        <v>6.3852943987102527E-9</v>
      </c>
      <c r="G34">
        <f>F34/Y34</f>
        <v>7.8542444677902154E-2</v>
      </c>
      <c r="H34">
        <f>G34/MIN(G$2:G$46)</f>
        <v>29.75156435496659</v>
      </c>
      <c r="J34">
        <v>27.933299999999999</v>
      </c>
      <c r="K34">
        <v>0.85407699999999998</v>
      </c>
      <c r="L34">
        <f>1/(1+K34)^J34</f>
        <v>3.2382223110620213E-8</v>
      </c>
      <c r="M34">
        <f>L34/Y34</f>
        <v>0.39831819934991602</v>
      </c>
      <c r="N34">
        <f>M34/MIN(M$2:M$46)</f>
        <v>259.81231211300314</v>
      </c>
      <c r="P34">
        <v>30.262599999999999</v>
      </c>
      <c r="Q34">
        <v>0.93675900000000001</v>
      </c>
      <c r="R34">
        <f>1/(1+Q34)^P34</f>
        <v>2.0527991937781546E-9</v>
      </c>
      <c r="S34">
        <f>R34/Y34</f>
        <v>2.5250498574463473E-2</v>
      </c>
      <c r="T34">
        <f>S34/MIN(S$2:S$46)</f>
        <v>9.4882054617677465</v>
      </c>
      <c r="V34" s="25" t="s">
        <v>29</v>
      </c>
      <c r="W34">
        <v>25.871200000000002</v>
      </c>
      <c r="X34">
        <v>0.87951999999999997</v>
      </c>
      <c r="Y34">
        <f>1/(1+X34)^W34</f>
        <v>8.1297372712244465E-8</v>
      </c>
    </row>
    <row r="35" spans="1:25">
      <c r="A35" s="25" t="s">
        <v>25</v>
      </c>
      <c r="B35" s="4" t="s">
        <v>136</v>
      </c>
      <c r="C35" s="25" t="s">
        <v>140</v>
      </c>
      <c r="D35">
        <v>29.6982</v>
      </c>
      <c r="E35">
        <v>0.91532400000000003</v>
      </c>
      <c r="F35">
        <f>1/(1+E35)^D35</f>
        <v>4.1487110896725038E-9</v>
      </c>
      <c r="G35">
        <f>F35/Y35</f>
        <v>4.3989946505050656E-2</v>
      </c>
      <c r="H35">
        <f>G35/MIN(G$2:G$46)</f>
        <v>16.663216045588321</v>
      </c>
      <c r="J35">
        <v>26.369299999999999</v>
      </c>
      <c r="K35">
        <v>0.85407699999999998</v>
      </c>
      <c r="L35">
        <f>1/(1+K35)^J35</f>
        <v>8.504689989828188E-8</v>
      </c>
      <c r="M35">
        <f>L35/Y35</f>
        <v>0.9017761169870101</v>
      </c>
      <c r="N35">
        <f>M35/MIN(M$2:M$46)</f>
        <v>588.20445147890155</v>
      </c>
      <c r="P35">
        <v>29.9802</v>
      </c>
      <c r="Q35">
        <v>0.93675900000000001</v>
      </c>
      <c r="R35">
        <f>1/(1+Q35)^P35</f>
        <v>2.4740963754547616E-9</v>
      </c>
      <c r="S35">
        <f>R35/Y35</f>
        <v>2.6233537320909488E-2</v>
      </c>
      <c r="T35">
        <f>S35/MIN(S$2:S$46)</f>
        <v>9.8575951423577095</v>
      </c>
      <c r="V35" s="25" t="s">
        <v>25</v>
      </c>
      <c r="W35">
        <v>25.635899999999999</v>
      </c>
      <c r="X35">
        <v>0.87951999999999997</v>
      </c>
      <c r="Y35">
        <f>1/(1+X35)^W35</f>
        <v>9.4310437254025167E-8</v>
      </c>
    </row>
    <row r="36" spans="1:25">
      <c r="A36" s="25" t="s">
        <v>24</v>
      </c>
      <c r="B36" s="4" t="s">
        <v>136</v>
      </c>
      <c r="C36" s="25" t="s">
        <v>140</v>
      </c>
      <c r="D36">
        <v>29.9696</v>
      </c>
      <c r="E36">
        <v>0.91532400000000003</v>
      </c>
      <c r="F36">
        <f>1/(1+E36)^D36</f>
        <v>3.4778644025221829E-9</v>
      </c>
      <c r="G36">
        <f>F36/Y36</f>
        <v>3.484304213380867E-2</v>
      </c>
      <c r="H36">
        <f>G36/MIN(G$2:G$46)</f>
        <v>13.198405201391411</v>
      </c>
      <c r="J36">
        <v>27.6294</v>
      </c>
      <c r="K36">
        <v>0.85407699999999998</v>
      </c>
      <c r="L36">
        <f>1/(1+K36)^J36</f>
        <v>3.9065257285829195E-8</v>
      </c>
      <c r="M36">
        <f>L36/Y36</f>
        <v>0.39137592730501547</v>
      </c>
      <c r="N36">
        <f>M36/MIN(M$2:M$46)</f>
        <v>255.28405366474036</v>
      </c>
      <c r="P36">
        <v>30.1738</v>
      </c>
      <c r="Q36">
        <v>0.93675900000000001</v>
      </c>
      <c r="R36">
        <f>1/(1+Q36)^P36</f>
        <v>2.1769015080175977E-9</v>
      </c>
      <c r="S36">
        <f>R36/Y36</f>
        <v>2.1809323822401382E-2</v>
      </c>
      <c r="T36">
        <f>S36/MIN(S$2:S$46)</f>
        <v>8.1951389909760266</v>
      </c>
      <c r="V36" s="25" t="s">
        <v>24</v>
      </c>
      <c r="W36">
        <v>25.545999999999999</v>
      </c>
      <c r="X36">
        <v>0.87951999999999997</v>
      </c>
      <c r="Y36">
        <f>1/(1+X36)^W36</f>
        <v>9.9815176561393427E-8</v>
      </c>
    </row>
    <row r="37" spans="1:25">
      <c r="A37" s="25" t="s">
        <v>22</v>
      </c>
      <c r="B37" s="4" t="s">
        <v>136</v>
      </c>
      <c r="C37" s="25" t="s">
        <v>140</v>
      </c>
      <c r="D37">
        <v>28.741199999999999</v>
      </c>
      <c r="E37">
        <v>0.91532400000000003</v>
      </c>
      <c r="F37">
        <f>1/(1+E37)^D37</f>
        <v>7.7271443634794995E-9</v>
      </c>
      <c r="G37">
        <f>F37/Y37</f>
        <v>6.2375806692390588E-2</v>
      </c>
      <c r="H37">
        <f>G37/MIN(G$2:G$46)</f>
        <v>23.627706453651239</v>
      </c>
      <c r="J37">
        <v>25.77</v>
      </c>
      <c r="K37">
        <v>0.85407699999999998</v>
      </c>
      <c r="L37">
        <f>1/(1+K37)^J37</f>
        <v>1.2312534429561692E-7</v>
      </c>
      <c r="M37">
        <f>L37/Y37</f>
        <v>0.99390438607764631</v>
      </c>
      <c r="N37">
        <f>M37/MIN(M$2:M$46)</f>
        <v>648.29725829132553</v>
      </c>
      <c r="P37">
        <v>29.210100000000001</v>
      </c>
      <c r="Q37">
        <v>0.93675900000000001</v>
      </c>
      <c r="R37">
        <f>1/(1+Q37)^P37</f>
        <v>4.1161720499742462E-9</v>
      </c>
      <c r="S37">
        <f>R37/Y37</f>
        <v>3.3226964584132795E-2</v>
      </c>
      <c r="T37">
        <f>S37/MIN(S$2:S$46)</f>
        <v>12.48546700634132</v>
      </c>
      <c r="V37" s="25" t="s">
        <v>22</v>
      </c>
      <c r="W37">
        <v>25.203700000000001</v>
      </c>
      <c r="X37">
        <v>0.87951999999999997</v>
      </c>
      <c r="Y37">
        <f>1/(1+X37)^W37</f>
        <v>1.2388047182437734E-7</v>
      </c>
    </row>
    <row r="38" spans="1:25">
      <c r="A38" s="25" t="s">
        <v>72</v>
      </c>
      <c r="B38" s="4" t="s">
        <v>136</v>
      </c>
      <c r="C38" s="25" t="s">
        <v>140</v>
      </c>
      <c r="D38">
        <v>29.3767</v>
      </c>
      <c r="E38">
        <v>0.91532400000000003</v>
      </c>
      <c r="F38">
        <f>1/(1+E38)^D38</f>
        <v>5.112744330603271E-9</v>
      </c>
      <c r="G38">
        <f>F38/Y38</f>
        <v>3.7454396516344253E-2</v>
      </c>
      <c r="H38">
        <f>G38/MIN(G$2:G$46)</f>
        <v>14.187575812062382</v>
      </c>
      <c r="J38">
        <v>36.099499999999999</v>
      </c>
      <c r="K38">
        <v>0.85407699999999998</v>
      </c>
      <c r="L38">
        <f>1/(1+K38)^J38</f>
        <v>2.0927709303572657E-10</v>
      </c>
      <c r="M38">
        <f>L38/Y38</f>
        <v>1.5330997831106284E-3</v>
      </c>
      <c r="N38">
        <f>M38/MIN(M$2:M$46)</f>
        <v>1</v>
      </c>
      <c r="P38">
        <v>32.8825</v>
      </c>
      <c r="Q38">
        <v>0.93675900000000001</v>
      </c>
      <c r="R38">
        <f>1/(1+Q38)^P38</f>
        <v>3.6327636988074198E-10</v>
      </c>
      <c r="S38">
        <f>R38/Y38</f>
        <v>2.6612512425251652E-3</v>
      </c>
      <c r="T38">
        <f>S38/MIN(S$2:S$46)</f>
        <v>1</v>
      </c>
      <c r="V38" s="25" t="s">
        <v>72</v>
      </c>
      <c r="W38">
        <v>25.049900000000001</v>
      </c>
      <c r="X38">
        <v>0.87951999999999997</v>
      </c>
      <c r="Y38">
        <f>1/(1+X38)^W38</f>
        <v>1.3650585261391636E-7</v>
      </c>
    </row>
    <row r="39" spans="1:25">
      <c r="A39" s="25" t="s">
        <v>30</v>
      </c>
      <c r="B39" s="4" t="s">
        <v>136</v>
      </c>
      <c r="C39" s="25" t="s">
        <v>140</v>
      </c>
      <c r="D39">
        <v>27.193899999999999</v>
      </c>
      <c r="E39">
        <v>0.91532400000000003</v>
      </c>
      <c r="F39">
        <f>1/(1+E39)^D39</f>
        <v>2.1121874628981969E-8</v>
      </c>
      <c r="G39">
        <f>F39/Y39</f>
        <v>0.12474454387446875</v>
      </c>
      <c r="H39">
        <f>G39/MIN(G$2:G$46)</f>
        <v>47.2527350050309</v>
      </c>
      <c r="J39">
        <v>26.262499999999999</v>
      </c>
      <c r="K39">
        <v>0.85407699999999998</v>
      </c>
      <c r="L39">
        <f>1/(1+K39)^J39</f>
        <v>9.0843641121322856E-8</v>
      </c>
      <c r="M39">
        <f>L39/Y39</f>
        <v>0.53651717826343071</v>
      </c>
      <c r="N39">
        <f>M39/MIN(M$2:M$46)</f>
        <v>349.9558112093971</v>
      </c>
      <c r="P39">
        <v>27.655899999999999</v>
      </c>
      <c r="Q39">
        <v>0.93675900000000001</v>
      </c>
      <c r="R39">
        <f>1/(1+Q39)^P39</f>
        <v>1.1499167236130521E-8</v>
      </c>
      <c r="S39">
        <f>R39/Y39</f>
        <v>6.7913402432522404E-2</v>
      </c>
      <c r="T39">
        <f>S39/MIN(S$2:S$46)</f>
        <v>25.519350201629901</v>
      </c>
      <c r="V39" s="25" t="s">
        <v>30</v>
      </c>
      <c r="W39">
        <v>24.708500000000001</v>
      </c>
      <c r="X39">
        <v>0.87951999999999997</v>
      </c>
      <c r="Y39">
        <f>1/(1+X39)^W39</f>
        <v>1.6932102978577604E-7</v>
      </c>
    </row>
    <row r="40" spans="1:25">
      <c r="A40" s="25" t="s">
        <v>28</v>
      </c>
      <c r="B40" s="4" t="s">
        <v>136</v>
      </c>
      <c r="C40" s="25" t="s">
        <v>140</v>
      </c>
      <c r="D40">
        <v>27.4649</v>
      </c>
      <c r="E40">
        <v>0.91532400000000003</v>
      </c>
      <c r="F40">
        <f>1/(1+E40)^D40</f>
        <v>1.7711070450223368E-8</v>
      </c>
      <c r="G40">
        <f>F40/Y40</f>
        <v>8.2877757045756936E-2</v>
      </c>
      <c r="H40">
        <f>G40/MIN(G$2:G$46)</f>
        <v>31.393763365196826</v>
      </c>
      <c r="J40">
        <v>24.995899999999999</v>
      </c>
      <c r="K40">
        <v>0.85407699999999998</v>
      </c>
      <c r="L40">
        <f>1/(1+K40)^J40</f>
        <v>1.9856612558593566E-7</v>
      </c>
      <c r="M40">
        <f>L40/Y40</f>
        <v>0.92917676320467046</v>
      </c>
      <c r="N40">
        <f>M40/MIN(M$2:M$46)</f>
        <v>606.07716043073833</v>
      </c>
      <c r="P40">
        <v>27.766400000000001</v>
      </c>
      <c r="Q40">
        <v>0.93675900000000001</v>
      </c>
      <c r="R40">
        <f>1/(1+Q40)^P40</f>
        <v>1.0689183637575402E-8</v>
      </c>
      <c r="S40">
        <f>R40/Y40</f>
        <v>5.0019312329102152E-2</v>
      </c>
      <c r="T40">
        <f>S40/MIN(S$2:S$46)</f>
        <v>18.795411545450566</v>
      </c>
      <c r="V40" s="25" t="s">
        <v>28</v>
      </c>
      <c r="W40">
        <v>24.339600000000001</v>
      </c>
      <c r="X40">
        <v>0.87951999999999997</v>
      </c>
      <c r="Y40">
        <f>1/(1+X40)^W40</f>
        <v>2.1370113141991837E-7</v>
      </c>
    </row>
    <row r="41" spans="1:25">
      <c r="A41" s="25" t="s">
        <v>27</v>
      </c>
      <c r="B41" s="4" t="s">
        <v>136</v>
      </c>
      <c r="C41" s="25" t="s">
        <v>140</v>
      </c>
      <c r="D41">
        <v>27.390699999999999</v>
      </c>
      <c r="E41">
        <v>0.91532400000000003</v>
      </c>
      <c r="F41">
        <f>1/(1+E41)^D41</f>
        <v>1.8586053612844003E-8</v>
      </c>
      <c r="G41">
        <f>F41/Y41</f>
        <v>7.1601000958724459E-2</v>
      </c>
      <c r="H41">
        <f>G41/MIN(G$2:G$46)</f>
        <v>27.122173197428584</v>
      </c>
      <c r="J41">
        <v>26.758099999999999</v>
      </c>
      <c r="K41">
        <v>0.85407699999999998</v>
      </c>
      <c r="L41">
        <f>1/(1+K41)^J41</f>
        <v>6.6897580661232491E-8</v>
      </c>
      <c r="M41">
        <f>L41/Y41</f>
        <v>0.25771655655567155</v>
      </c>
      <c r="N41">
        <f>M41/MIN(M$2:M$46)</f>
        <v>168.10161960415249</v>
      </c>
      <c r="P41">
        <v>28.203900000000001</v>
      </c>
      <c r="Q41">
        <v>0.93675900000000001</v>
      </c>
      <c r="R41">
        <f>1/(1+Q41)^P41</f>
        <v>8.004772079684467E-9</v>
      </c>
      <c r="S41">
        <f>R41/Y41</f>
        <v>3.083762186910834E-2</v>
      </c>
      <c r="T41">
        <f>S41/MIN(S$2:S$46)</f>
        <v>11.587640195837968</v>
      </c>
      <c r="V41" s="25" t="s">
        <v>27</v>
      </c>
      <c r="W41">
        <v>24.031400000000001</v>
      </c>
      <c r="X41">
        <v>0.87951999999999997</v>
      </c>
      <c r="Y41">
        <f>1/(1+X41)^W41</f>
        <v>2.5957812550076262E-7</v>
      </c>
    </row>
    <row r="42" spans="1:25">
      <c r="A42" s="4"/>
      <c r="B42" s="4"/>
      <c r="C42" s="4"/>
      <c r="V42" s="4"/>
    </row>
    <row r="43" spans="1:25">
      <c r="A43" s="4"/>
      <c r="B43" s="4"/>
      <c r="C43" s="4"/>
      <c r="V43" s="4"/>
    </row>
    <row r="44" spans="1:25">
      <c r="A44" s="25"/>
      <c r="B44" s="4"/>
      <c r="C44" s="25"/>
      <c r="V44" s="25"/>
    </row>
    <row r="45" spans="1:25">
      <c r="B45" s="4"/>
      <c r="C45" s="25"/>
    </row>
    <row r="46" spans="1:25">
      <c r="A46" s="4"/>
      <c r="B46" s="4"/>
      <c r="C46" s="4"/>
      <c r="V46" s="4"/>
    </row>
  </sheetData>
  <sortState ref="A2:Z46">
    <sortCondition ref="B2:B46"/>
    <sortCondition ref="C2:C46"/>
  </sortState>
  <conditionalFormatting sqref="N1:O1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{8DA2A674-D775-814D-A1BA-E3928AF79DBD}</x14:id>
        </ext>
      </extLst>
    </cfRule>
  </conditionalFormatting>
  <conditionalFormatting sqref="T1:U1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{0B48E16D-A47D-6B48-9926-F32CD160A4FE}</x14:id>
        </ext>
      </extLst>
    </cfRule>
  </conditionalFormatting>
  <conditionalFormatting sqref="H2:H4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{B6DD4F57-9BAA-B84C-88D0-E24D487E0778}</x14:id>
        </ext>
      </extLst>
    </cfRule>
  </conditionalFormatting>
  <conditionalFormatting sqref="N2:N4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{F706BC26-2BEE-7E4A-B203-3EB5E45BA6A3}</x14:id>
        </ext>
      </extLst>
    </cfRule>
  </conditionalFormatting>
  <conditionalFormatting sqref="T2:T4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{920391E8-C198-1E4F-A3E3-66EF28DEB553}</x14:id>
        </ext>
      </extLst>
    </cfRule>
  </conditionalFormatting>
  <conditionalFormatting sqref="Y2:Y46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{5AC6F8EC-6576-C443-9751-D419A0585668}</x14:id>
        </ext>
      </extLst>
    </cfRule>
  </conditionalFormatting>
  <conditionalFormatting sqref="F1:F104857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{7A9BD274-A0F2-AD48-812A-894794A1E90C}</x14:id>
        </ext>
      </extLst>
    </cfRule>
  </conditionalFormatting>
  <conditionalFormatting sqref="L1:L104857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{3AEBEC30-3CFD-C842-B31D-E85E051B162F}</x14:id>
        </ext>
      </extLst>
    </cfRule>
  </conditionalFormatting>
  <conditionalFormatting sqref="R1:R104857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{70548F86-DA04-F74A-89C5-E46B03042EE8}</x14:id>
        </ext>
      </extLst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A2A674-D775-814D-A1BA-E3928AF79DB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N1:O1</xm:sqref>
        </x14:conditionalFormatting>
        <x14:conditionalFormatting xmlns:xm="http://schemas.microsoft.com/office/excel/2006/main">
          <x14:cfRule type="dataBar" id="{0B48E16D-A47D-6B48-9926-F32CD160A4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T1:U1</xm:sqref>
        </x14:conditionalFormatting>
        <x14:conditionalFormatting xmlns:xm="http://schemas.microsoft.com/office/excel/2006/main">
          <x14:cfRule type="dataBar" id="{B6DD4F57-9BAA-B84C-88D0-E24D487E07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H2:H46</xm:sqref>
        </x14:conditionalFormatting>
        <x14:conditionalFormatting xmlns:xm="http://schemas.microsoft.com/office/excel/2006/main">
          <x14:cfRule type="dataBar" id="{F706BC26-2BEE-7E4A-B203-3EB5E45BA6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N2:N46</xm:sqref>
        </x14:conditionalFormatting>
        <x14:conditionalFormatting xmlns:xm="http://schemas.microsoft.com/office/excel/2006/main">
          <x14:cfRule type="dataBar" id="{920391E8-C198-1E4F-A3E3-66EF28DEB5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T2:T46</xm:sqref>
        </x14:conditionalFormatting>
        <x14:conditionalFormatting xmlns:xm="http://schemas.microsoft.com/office/excel/2006/main">
          <x14:cfRule type="dataBar" id="{5AC6F8EC-6576-C443-9751-D419A05856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Y2:Y46</xm:sqref>
        </x14:conditionalFormatting>
        <x14:conditionalFormatting xmlns:xm="http://schemas.microsoft.com/office/excel/2006/main">
          <x14:cfRule type="dataBar" id="{7A9BD274-A0F2-AD48-812A-894794A1E9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F1:F1048576</xm:sqref>
        </x14:conditionalFormatting>
        <x14:conditionalFormatting xmlns:xm="http://schemas.microsoft.com/office/excel/2006/main">
          <x14:cfRule type="dataBar" id="{3AEBEC30-3CFD-C842-B31D-E85E051B16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L1:L1048576</xm:sqref>
        </x14:conditionalFormatting>
        <x14:conditionalFormatting xmlns:xm="http://schemas.microsoft.com/office/excel/2006/main">
          <x14:cfRule type="dataBar" id="{70548F86-DA04-F74A-89C5-E46B03042E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R1:R1048576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workbookViewId="0">
      <selection activeCell="U1" sqref="U1:U1048576"/>
    </sheetView>
  </sheetViews>
  <sheetFormatPr baseColWidth="10" defaultRowHeight="14" x14ac:dyDescent="0"/>
  <cols>
    <col min="5" max="5" width="15.6640625" customWidth="1"/>
    <col min="6" max="6" width="20.83203125" customWidth="1"/>
    <col min="7" max="7" width="0" hidden="1" customWidth="1"/>
    <col min="8" max="8" width="16.5" customWidth="1"/>
    <col min="9" max="9" width="22.6640625" customWidth="1"/>
    <col min="10" max="12" width="0" hidden="1" customWidth="1"/>
    <col min="13" max="13" width="11.1640625" bestFit="1" customWidth="1"/>
    <col min="14" max="14" width="18.5" hidden="1" customWidth="1"/>
    <col min="15" max="15" width="17" customWidth="1"/>
    <col min="16" max="16" width="20.83203125" customWidth="1"/>
    <col min="17" max="18" width="0" hidden="1" customWidth="1"/>
    <col min="19" max="19" width="20.5" hidden="1" customWidth="1"/>
    <col min="20" max="20" width="12.1640625" bestFit="1" customWidth="1"/>
    <col min="21" max="21" width="0" hidden="1" customWidth="1"/>
    <col min="23" max="23" width="17.33203125" customWidth="1"/>
    <col min="28" max="28" width="18.6640625" customWidth="1"/>
    <col min="37" max="37" width="28.5" customWidth="1"/>
  </cols>
  <sheetData>
    <row r="1" spans="1:37">
      <c r="A1" s="28" t="s">
        <v>142</v>
      </c>
      <c r="B1" s="4" t="s">
        <v>135</v>
      </c>
      <c r="C1" s="4" t="s">
        <v>138</v>
      </c>
      <c r="D1" s="4" t="s">
        <v>4</v>
      </c>
      <c r="E1" s="4" t="s">
        <v>5</v>
      </c>
      <c r="F1" s="4" t="s">
        <v>6</v>
      </c>
      <c r="G1" s="4" t="s">
        <v>119</v>
      </c>
      <c r="H1" s="20" t="s">
        <v>134</v>
      </c>
      <c r="I1" s="20" t="s">
        <v>145</v>
      </c>
      <c r="J1" s="5" t="s">
        <v>142</v>
      </c>
      <c r="K1" s="5" t="s">
        <v>54</v>
      </c>
      <c r="L1" s="5" t="s">
        <v>55</v>
      </c>
      <c r="M1" s="5" t="s">
        <v>56</v>
      </c>
      <c r="N1" s="5" t="s">
        <v>122</v>
      </c>
      <c r="O1" s="21" t="s">
        <v>120</v>
      </c>
      <c r="P1" s="21" t="s">
        <v>146</v>
      </c>
      <c r="Q1" s="22"/>
      <c r="R1" s="6" t="s">
        <v>64</v>
      </c>
      <c r="S1" s="6" t="s">
        <v>55</v>
      </c>
      <c r="T1" s="6" t="s">
        <v>65</v>
      </c>
      <c r="U1" s="6" t="s">
        <v>124</v>
      </c>
      <c r="V1" s="22" t="s">
        <v>120</v>
      </c>
      <c r="W1" s="22" t="s">
        <v>147</v>
      </c>
      <c r="X1" s="22"/>
      <c r="Y1" s="27" t="s">
        <v>142</v>
      </c>
      <c r="Z1" s="27" t="s">
        <v>143</v>
      </c>
      <c r="AA1" s="27" t="s">
        <v>55</v>
      </c>
      <c r="AB1" s="27" t="s">
        <v>118</v>
      </c>
      <c r="AC1" s="27"/>
      <c r="AD1" s="27" t="s">
        <v>144</v>
      </c>
    </row>
    <row r="2" spans="1:37">
      <c r="A2" s="4" t="s">
        <v>10</v>
      </c>
      <c r="B2" s="4" t="s">
        <v>136</v>
      </c>
      <c r="C2" s="4" t="s">
        <v>139</v>
      </c>
      <c r="D2">
        <v>28.915600000000001</v>
      </c>
      <c r="E2">
        <v>0.91532400000000003</v>
      </c>
      <c r="F2">
        <f>1/(1+E2)^D2</f>
        <v>6.8991561983913492E-9</v>
      </c>
      <c r="G2">
        <f>F2/AB2</f>
        <v>8.6676235267931223E-2</v>
      </c>
      <c r="H2">
        <f>G2/MIN(G$2:G$46)</f>
        <v>155.66151380858963</v>
      </c>
      <c r="I2">
        <f>F2/AK2</f>
        <v>0.57226388725780319</v>
      </c>
      <c r="K2">
        <v>25.928899999999999</v>
      </c>
      <c r="L2">
        <v>0.85407699999999998</v>
      </c>
      <c r="M2">
        <f>1/(1+L2)^K2</f>
        <v>1.1161998397570648E-7</v>
      </c>
      <c r="N2">
        <f>M2/AB2</f>
        <v>1.4023164157287649</v>
      </c>
      <c r="O2">
        <f>N2/MIN(N$2:N$46)</f>
        <v>928.1135442465004</v>
      </c>
      <c r="P2">
        <f>M2/AK2</f>
        <v>9.258535984514344</v>
      </c>
      <c r="R2">
        <v>29.628299999999999</v>
      </c>
      <c r="S2">
        <v>0.93675900000000001</v>
      </c>
      <c r="T2">
        <f>1/(1+S2)^R2</f>
        <v>3.1220403423464372E-9</v>
      </c>
      <c r="U2">
        <f>T2/AB2</f>
        <v>3.9223159390461212E-2</v>
      </c>
      <c r="V2">
        <f>U2/MIN(U$2:U$46)</f>
        <v>82.812873282669855</v>
      </c>
      <c r="W2">
        <f>T2/AK2</f>
        <v>0.25896368934268177</v>
      </c>
      <c r="Y2" s="4" t="s">
        <v>10</v>
      </c>
      <c r="Z2">
        <v>25.904699999999998</v>
      </c>
      <c r="AA2">
        <v>0.87951999999999997</v>
      </c>
      <c r="AB2">
        <f>1/(1+AA2)^Z2</f>
        <v>7.9596860397372646E-8</v>
      </c>
      <c r="AD2" t="s">
        <v>10</v>
      </c>
      <c r="AE2">
        <v>1</v>
      </c>
      <c r="AF2">
        <v>0</v>
      </c>
      <c r="AG2">
        <v>32.75</v>
      </c>
      <c r="AH2">
        <v>32.75</v>
      </c>
      <c r="AI2">
        <v>32.75</v>
      </c>
      <c r="AJ2">
        <v>0.745</v>
      </c>
      <c r="AK2">
        <v>1.20559E-8</v>
      </c>
    </row>
    <row r="3" spans="1:37">
      <c r="A3" s="4" t="s">
        <v>141</v>
      </c>
      <c r="B3" s="4"/>
      <c r="C3" s="4"/>
      <c r="D3">
        <v>29.473199999999999</v>
      </c>
      <c r="E3">
        <v>0.91532400000000003</v>
      </c>
      <c r="F3">
        <f t="shared" ref="F3:F46" si="0">1/(1+E3)^D3</f>
        <v>4.8019507180903438E-9</v>
      </c>
      <c r="G3">
        <f t="shared" ref="G3:G31" si="1">F3/AB3</f>
        <v>0.43078465859045645</v>
      </c>
      <c r="H3">
        <f t="shared" ref="H3:H46" si="2">G3/MIN(G$2:G$46)</f>
        <v>773.64449291577318</v>
      </c>
      <c r="I3" t="e">
        <f t="shared" ref="I3:I46" si="3">F3/AK3</f>
        <v>#DIV/0!</v>
      </c>
      <c r="K3">
        <v>25.8658</v>
      </c>
      <c r="L3">
        <v>0.85407699999999998</v>
      </c>
      <c r="M3">
        <f t="shared" ref="M3:M46" si="4">1/(1+L3)^K3</f>
        <v>1.1605418816445865E-7</v>
      </c>
      <c r="N3">
        <f t="shared" ref="N3:N31" si="5">M3/AB3</f>
        <v>10.411261331374272</v>
      </c>
      <c r="O3">
        <f t="shared" ref="O3:O46" si="6">N3/MIN(N$2:N$46)</f>
        <v>6890.6222204613287</v>
      </c>
      <c r="P3" t="e">
        <f t="shared" ref="P3:P46" si="7">M3/AK3</f>
        <v>#DIV/0!</v>
      </c>
      <c r="R3">
        <v>28.3398</v>
      </c>
      <c r="S3">
        <v>0.93675900000000001</v>
      </c>
      <c r="T3">
        <f t="shared" ref="T3:T46" si="8">1/(1+S3)^R3</f>
        <v>7.3170394919731018E-9</v>
      </c>
      <c r="U3">
        <f t="shared" ref="U3:U31" si="9">T3/AB3</f>
        <v>0.65641414177112689</v>
      </c>
      <c r="V3">
        <f t="shared" ref="V3:V46" si="10">U3/MIN(U$2:U$46)</f>
        <v>1385.9041950777851</v>
      </c>
      <c r="W3" t="e">
        <f t="shared" ref="W3:W46" si="11">T3/AK3</f>
        <v>#DIV/0!</v>
      </c>
      <c r="Y3" s="4" t="s">
        <v>141</v>
      </c>
      <c r="Z3">
        <v>29.02</v>
      </c>
      <c r="AA3">
        <v>0.87951999999999997</v>
      </c>
      <c r="AB3">
        <f t="shared" ref="AB3:AB46" si="12">1/(1+AA3)^Z3</f>
        <v>1.1146986370876128E-8</v>
      </c>
      <c r="AD3" t="s">
        <v>11</v>
      </c>
      <c r="AE3">
        <v>1</v>
      </c>
      <c r="AF3">
        <v>0</v>
      </c>
      <c r="AI3" t="e">
        <v>#DIV/0!</v>
      </c>
      <c r="AJ3">
        <v>0.745</v>
      </c>
    </row>
    <row r="4" spans="1:37">
      <c r="A4" s="4" t="s">
        <v>12</v>
      </c>
      <c r="B4" s="4" t="s">
        <v>136</v>
      </c>
      <c r="C4" s="4" t="s">
        <v>139</v>
      </c>
      <c r="D4">
        <v>28.5779</v>
      </c>
      <c r="E4">
        <v>0.91532400000000003</v>
      </c>
      <c r="F4">
        <f t="shared" si="0"/>
        <v>8.5922951253735766E-9</v>
      </c>
      <c r="G4">
        <f t="shared" si="1"/>
        <v>0.27283359036315513</v>
      </c>
      <c r="H4">
        <f t="shared" si="2"/>
        <v>489.98078380400591</v>
      </c>
      <c r="I4">
        <f t="shared" si="3"/>
        <v>0.32326600945594253</v>
      </c>
      <c r="K4">
        <v>25.618300000000001</v>
      </c>
      <c r="L4">
        <v>0.85407699999999998</v>
      </c>
      <c r="M4">
        <f t="shared" si="4"/>
        <v>1.3521424269130876E-7</v>
      </c>
      <c r="N4">
        <f t="shared" si="5"/>
        <v>4.2934962967884358</v>
      </c>
      <c r="O4">
        <f t="shared" si="6"/>
        <v>2841.6212065453615</v>
      </c>
      <c r="P4">
        <f t="shared" si="7"/>
        <v>5.087135394982873</v>
      </c>
      <c r="R4">
        <v>28.4877</v>
      </c>
      <c r="S4">
        <v>0.93675900000000001</v>
      </c>
      <c r="T4">
        <f t="shared" si="8"/>
        <v>6.6355499135553092E-9</v>
      </c>
      <c r="U4">
        <f t="shared" si="9"/>
        <v>0.21070050324540104</v>
      </c>
      <c r="V4">
        <f t="shared" si="10"/>
        <v>444.85743491891083</v>
      </c>
      <c r="W4">
        <f t="shared" si="11"/>
        <v>0.24964781933133223</v>
      </c>
      <c r="Y4" s="4" t="s">
        <v>12</v>
      </c>
      <c r="Z4">
        <v>27.374099999999999</v>
      </c>
      <c r="AA4">
        <v>0.87951999999999997</v>
      </c>
      <c r="AB4">
        <f t="shared" si="12"/>
        <v>3.1492805244166608E-8</v>
      </c>
      <c r="AD4" t="s">
        <v>12</v>
      </c>
      <c r="AE4">
        <v>1</v>
      </c>
      <c r="AF4">
        <v>0</v>
      </c>
      <c r="AG4">
        <v>31.65</v>
      </c>
      <c r="AH4">
        <v>31.01</v>
      </c>
      <c r="AI4">
        <v>31.33</v>
      </c>
      <c r="AJ4">
        <v>0.745</v>
      </c>
      <c r="AK4">
        <v>2.6579642999999999E-8</v>
      </c>
    </row>
    <row r="5" spans="1:37">
      <c r="A5" s="4" t="s">
        <v>13</v>
      </c>
      <c r="B5" s="4" t="s">
        <v>136</v>
      </c>
      <c r="C5" s="4" t="s">
        <v>139</v>
      </c>
      <c r="D5">
        <v>28.8413</v>
      </c>
      <c r="E5">
        <v>0.91532400000000003</v>
      </c>
      <c r="F5">
        <f t="shared" si="0"/>
        <v>7.2404669718854576E-9</v>
      </c>
      <c r="G5">
        <f t="shared" si="1"/>
        <v>5.2767694533146635E-2</v>
      </c>
      <c r="H5">
        <f t="shared" si="2"/>
        <v>94.765297383166939</v>
      </c>
      <c r="I5">
        <f t="shared" si="3"/>
        <v>0.14683328354475877</v>
      </c>
      <c r="K5">
        <v>27.382200000000001</v>
      </c>
      <c r="L5">
        <v>0.85407699999999998</v>
      </c>
      <c r="M5">
        <f t="shared" si="4"/>
        <v>4.550633638428896E-8</v>
      </c>
      <c r="N5">
        <f t="shared" si="5"/>
        <v>0.33164497082478561</v>
      </c>
      <c r="O5">
        <f t="shared" si="6"/>
        <v>219.49695935332636</v>
      </c>
      <c r="P5">
        <f t="shared" si="7"/>
        <v>0.92284721680837722</v>
      </c>
      <c r="R5">
        <v>30.2758</v>
      </c>
      <c r="S5">
        <v>0.93675900000000001</v>
      </c>
      <c r="T5">
        <f t="shared" si="8"/>
        <v>2.0349655937386873E-9</v>
      </c>
      <c r="U5">
        <f t="shared" si="9"/>
        <v>1.4830596321041426E-2</v>
      </c>
      <c r="V5">
        <f t="shared" si="10"/>
        <v>31.312222496271268</v>
      </c>
      <c r="W5">
        <f t="shared" si="11"/>
        <v>4.1268150409289377E-2</v>
      </c>
      <c r="Y5" s="4" t="s">
        <v>13</v>
      </c>
      <c r="Z5">
        <v>25.041699999999999</v>
      </c>
      <c r="AA5">
        <v>0.87951999999999997</v>
      </c>
      <c r="AB5">
        <f t="shared" si="12"/>
        <v>1.3721401012388888E-7</v>
      </c>
      <c r="AD5" t="s">
        <v>13</v>
      </c>
      <c r="AE5">
        <v>1</v>
      </c>
      <c r="AF5">
        <v>0</v>
      </c>
      <c r="AG5">
        <v>29.75</v>
      </c>
      <c r="AH5">
        <v>30.69</v>
      </c>
      <c r="AI5">
        <v>30.22</v>
      </c>
      <c r="AJ5">
        <v>0.745</v>
      </c>
      <c r="AK5">
        <v>4.9310802E-8</v>
      </c>
    </row>
    <row r="6" spans="1:37">
      <c r="A6" s="4" t="s">
        <v>14</v>
      </c>
      <c r="B6" s="4" t="s">
        <v>136</v>
      </c>
      <c r="C6" s="4" t="s">
        <v>139</v>
      </c>
      <c r="D6">
        <v>30.561900000000001</v>
      </c>
      <c r="E6">
        <v>0.91532400000000003</v>
      </c>
      <c r="F6">
        <f t="shared" si="0"/>
        <v>2.3666855565109372E-9</v>
      </c>
      <c r="G6">
        <f t="shared" si="1"/>
        <v>1.3179182846030972E-2</v>
      </c>
      <c r="H6">
        <f t="shared" si="2"/>
        <v>23.668443215511875</v>
      </c>
      <c r="I6">
        <f t="shared" si="3"/>
        <v>8.5162380808496543E-2</v>
      </c>
      <c r="K6">
        <v>27.883199999999999</v>
      </c>
      <c r="L6">
        <v>0.85407699999999998</v>
      </c>
      <c r="M6">
        <f t="shared" si="4"/>
        <v>3.3399492037331056E-8</v>
      </c>
      <c r="N6">
        <f t="shared" si="5"/>
        <v>0.18598922502128656</v>
      </c>
      <c r="O6">
        <f t="shared" si="6"/>
        <v>123.09569858130652</v>
      </c>
      <c r="P6">
        <f t="shared" si="7"/>
        <v>1.2018412213098706</v>
      </c>
      <c r="R6">
        <v>29.844200000000001</v>
      </c>
      <c r="S6">
        <v>0.93675900000000001</v>
      </c>
      <c r="T6">
        <f t="shared" si="8"/>
        <v>2.7068169808111682E-9</v>
      </c>
      <c r="U6">
        <f t="shared" si="9"/>
        <v>1.5073246981505816E-2</v>
      </c>
      <c r="V6">
        <f t="shared" si="10"/>
        <v>31.82453712643542</v>
      </c>
      <c r="W6">
        <f t="shared" si="11"/>
        <v>9.7401607858116107E-2</v>
      </c>
      <c r="Y6" s="4" t="s">
        <v>14</v>
      </c>
      <c r="Z6">
        <v>24.615300000000001</v>
      </c>
      <c r="AA6">
        <v>0.87951999999999997</v>
      </c>
      <c r="AB6">
        <f t="shared" si="12"/>
        <v>1.7957756441809179E-7</v>
      </c>
      <c r="AD6" t="s">
        <v>14</v>
      </c>
      <c r="AE6">
        <v>1</v>
      </c>
      <c r="AF6">
        <v>0</v>
      </c>
      <c r="AG6">
        <v>31.56</v>
      </c>
      <c r="AH6">
        <v>30.94</v>
      </c>
      <c r="AI6">
        <v>31.25</v>
      </c>
      <c r="AJ6">
        <v>0.745</v>
      </c>
      <c r="AK6">
        <v>2.7790269999999999E-8</v>
      </c>
    </row>
    <row r="7" spans="1:37">
      <c r="A7" s="4" t="s">
        <v>15</v>
      </c>
      <c r="B7" s="4" t="s">
        <v>136</v>
      </c>
      <c r="C7" s="4" t="s">
        <v>139</v>
      </c>
      <c r="D7">
        <v>28.251899999999999</v>
      </c>
      <c r="E7">
        <v>0.91532400000000003</v>
      </c>
      <c r="F7">
        <f t="shared" si="0"/>
        <v>1.0619893446545671E-8</v>
      </c>
      <c r="G7">
        <f t="shared" si="1"/>
        <v>0.29249013593641549</v>
      </c>
      <c r="H7">
        <f t="shared" si="2"/>
        <v>525.28189754900154</v>
      </c>
      <c r="I7">
        <f t="shared" si="3"/>
        <v>0.78806392097685218</v>
      </c>
      <c r="K7">
        <v>26.365500000000001</v>
      </c>
      <c r="L7">
        <v>0.85407699999999998</v>
      </c>
      <c r="M7">
        <f t="shared" si="4"/>
        <v>8.5246660163359363E-8</v>
      </c>
      <c r="N7">
        <f t="shared" si="5"/>
        <v>2.3478396788827114</v>
      </c>
      <c r="O7">
        <f t="shared" si="6"/>
        <v>1553.9016596036706</v>
      </c>
      <c r="P7">
        <f t="shared" si="7"/>
        <v>6.3258466383549043</v>
      </c>
      <c r="R7">
        <v>29.659600000000001</v>
      </c>
      <c r="S7">
        <v>0.93675900000000001</v>
      </c>
      <c r="T7">
        <f t="shared" si="8"/>
        <v>3.0581095914782656E-9</v>
      </c>
      <c r="U7">
        <f t="shared" si="9"/>
        <v>8.4225599307766782E-2</v>
      </c>
      <c r="V7">
        <f t="shared" si="10"/>
        <v>177.82769136968798</v>
      </c>
      <c r="W7">
        <f t="shared" si="11"/>
        <v>0.22693126325303922</v>
      </c>
      <c r="Y7" s="4" t="s">
        <v>15</v>
      </c>
      <c r="Z7">
        <v>27.148599999999998</v>
      </c>
      <c r="AA7">
        <v>0.87951999999999997</v>
      </c>
      <c r="AB7">
        <f t="shared" si="12"/>
        <v>3.6308552466379008E-8</v>
      </c>
      <c r="AD7" t="s">
        <v>15</v>
      </c>
      <c r="AE7">
        <v>1</v>
      </c>
      <c r="AF7">
        <v>0</v>
      </c>
      <c r="AG7">
        <v>32.49</v>
      </c>
      <c r="AH7">
        <v>32.61</v>
      </c>
      <c r="AI7">
        <v>32.549999999999997</v>
      </c>
      <c r="AJ7">
        <v>0.745</v>
      </c>
      <c r="AK7">
        <v>1.3475929E-8</v>
      </c>
    </row>
    <row r="8" spans="1:37">
      <c r="A8" s="4" t="s">
        <v>16</v>
      </c>
      <c r="B8" s="4" t="s">
        <v>136</v>
      </c>
      <c r="C8" s="4" t="s">
        <v>139</v>
      </c>
      <c r="D8">
        <v>29.4223</v>
      </c>
      <c r="E8">
        <v>0.91532400000000003</v>
      </c>
      <c r="F8">
        <f t="shared" si="0"/>
        <v>4.9634520328463723E-9</v>
      </c>
      <c r="G8">
        <f t="shared" si="1"/>
        <v>4.7299366774925529E-2</v>
      </c>
      <c r="H8">
        <f t="shared" si="2"/>
        <v>84.944748830094724</v>
      </c>
      <c r="I8">
        <f t="shared" si="3"/>
        <v>7.9668691136874331E-2</v>
      </c>
      <c r="K8">
        <v>26.415600000000001</v>
      </c>
      <c r="L8">
        <v>0.85407699999999998</v>
      </c>
      <c r="M8">
        <f t="shared" si="4"/>
        <v>8.2650250062477053E-8</v>
      </c>
      <c r="N8">
        <f t="shared" si="5"/>
        <v>0.78761806619143648</v>
      </c>
      <c r="O8">
        <f t="shared" si="6"/>
        <v>521.27963897906636</v>
      </c>
      <c r="P8">
        <f t="shared" si="7"/>
        <v>1.3266245349079853</v>
      </c>
      <c r="R8">
        <v>30.120899999999999</v>
      </c>
      <c r="S8">
        <v>0.93675900000000001</v>
      </c>
      <c r="T8">
        <f t="shared" si="8"/>
        <v>2.2543693880465012E-9</v>
      </c>
      <c r="U8">
        <f t="shared" si="9"/>
        <v>2.1483081497662228E-2</v>
      </c>
      <c r="V8">
        <f t="shared" si="10"/>
        <v>45.357786915549433</v>
      </c>
      <c r="W8">
        <f t="shared" si="11"/>
        <v>3.6185029551238562E-2</v>
      </c>
      <c r="Y8" s="4" t="s">
        <v>16</v>
      </c>
      <c r="Z8">
        <v>25.466699999999999</v>
      </c>
      <c r="AA8">
        <v>0.87951999999999997</v>
      </c>
      <c r="AB8">
        <f t="shared" si="12"/>
        <v>1.0493696578360138E-7</v>
      </c>
      <c r="AD8" t="s">
        <v>16</v>
      </c>
      <c r="AE8">
        <v>1</v>
      </c>
      <c r="AF8">
        <v>0</v>
      </c>
      <c r="AG8">
        <v>29.52</v>
      </c>
      <c r="AH8">
        <v>30.08</v>
      </c>
      <c r="AI8">
        <v>29.8</v>
      </c>
      <c r="AJ8">
        <v>0.745</v>
      </c>
      <c r="AK8">
        <v>6.2301162000000002E-8</v>
      </c>
    </row>
    <row r="9" spans="1:37">
      <c r="A9" s="4" t="s">
        <v>17</v>
      </c>
      <c r="B9" s="4" t="s">
        <v>136</v>
      </c>
      <c r="C9" s="4" t="s">
        <v>139</v>
      </c>
      <c r="D9">
        <v>28.604500000000002</v>
      </c>
      <c r="E9">
        <v>0.91532400000000003</v>
      </c>
      <c r="F9">
        <f t="shared" si="0"/>
        <v>8.445036709834705E-9</v>
      </c>
      <c r="G9">
        <f t="shared" si="1"/>
        <v>5.0665742284323481E-2</v>
      </c>
      <c r="H9">
        <f t="shared" si="2"/>
        <v>90.99040951460907</v>
      </c>
      <c r="I9">
        <f t="shared" si="3"/>
        <v>1.4009970858449485</v>
      </c>
      <c r="K9">
        <v>25.055399999999999</v>
      </c>
      <c r="L9">
        <v>0.85407699999999998</v>
      </c>
      <c r="M9">
        <f t="shared" si="4"/>
        <v>1.9140424254753355E-7</v>
      </c>
      <c r="N9">
        <f t="shared" si="5"/>
        <v>1.1483239633222733</v>
      </c>
      <c r="O9">
        <f t="shared" si="6"/>
        <v>760.01037396995355</v>
      </c>
      <c r="P9">
        <f t="shared" si="7"/>
        <v>31.753181808572965</v>
      </c>
      <c r="R9">
        <v>28.959099999999999</v>
      </c>
      <c r="S9">
        <v>0.93675900000000001</v>
      </c>
      <c r="T9">
        <f t="shared" si="8"/>
        <v>4.859028995134024E-9</v>
      </c>
      <c r="U9">
        <f t="shared" si="9"/>
        <v>2.9151597474149332E-2</v>
      </c>
      <c r="V9">
        <f t="shared" si="10"/>
        <v>61.548523503214412</v>
      </c>
      <c r="W9">
        <f t="shared" si="11"/>
        <v>0.806093057510477</v>
      </c>
      <c r="Y9" s="4" t="s">
        <v>17</v>
      </c>
      <c r="Z9">
        <v>24.7334</v>
      </c>
      <c r="AA9">
        <v>0.87951999999999997</v>
      </c>
      <c r="AB9">
        <f t="shared" si="12"/>
        <v>1.6668139711529873E-7</v>
      </c>
      <c r="AD9" t="s">
        <v>17</v>
      </c>
      <c r="AE9">
        <v>1</v>
      </c>
      <c r="AF9">
        <v>0</v>
      </c>
      <c r="AG9">
        <v>33.94</v>
      </c>
      <c r="AH9">
        <v>34.049999999999997</v>
      </c>
      <c r="AI9">
        <v>33.994999999999997</v>
      </c>
      <c r="AJ9">
        <v>0.745</v>
      </c>
      <c r="AK9">
        <v>6.0278759999999996E-9</v>
      </c>
    </row>
    <row r="10" spans="1:37">
      <c r="A10" s="4" t="s">
        <v>18</v>
      </c>
      <c r="B10" s="4" t="s">
        <v>136</v>
      </c>
      <c r="C10" s="4" t="s">
        <v>139</v>
      </c>
      <c r="D10">
        <v>30.417200000000001</v>
      </c>
      <c r="E10">
        <v>0.91532400000000003</v>
      </c>
      <c r="F10">
        <f t="shared" si="0"/>
        <v>2.6000458949504539E-9</v>
      </c>
      <c r="G10">
        <f t="shared" si="1"/>
        <v>3.0365318718680669E-2</v>
      </c>
      <c r="H10">
        <f t="shared" si="2"/>
        <v>54.532957787322609</v>
      </c>
      <c r="I10">
        <f t="shared" si="3"/>
        <v>0.15833791814710235</v>
      </c>
      <c r="K10">
        <v>28.147500000000001</v>
      </c>
      <c r="L10">
        <v>0.85407699999999998</v>
      </c>
      <c r="M10">
        <f t="shared" si="4"/>
        <v>2.83709378988826E-8</v>
      </c>
      <c r="N10">
        <f t="shared" si="5"/>
        <v>0.33133744805065574</v>
      </c>
      <c r="O10">
        <f t="shared" si="6"/>
        <v>219.29342750514081</v>
      </c>
      <c r="P10">
        <f t="shared" si="7"/>
        <v>1.72773690322701</v>
      </c>
      <c r="R10">
        <v>29.883800000000001</v>
      </c>
      <c r="S10">
        <v>0.93675900000000001</v>
      </c>
      <c r="T10">
        <f t="shared" si="8"/>
        <v>2.6368820218315644E-9</v>
      </c>
      <c r="U10">
        <f t="shared" si="9"/>
        <v>3.0795519099096648E-2</v>
      </c>
      <c r="V10">
        <f t="shared" si="10"/>
        <v>65.019377848683348</v>
      </c>
      <c r="W10">
        <f t="shared" si="11"/>
        <v>0.16058116918135715</v>
      </c>
      <c r="Y10" s="4" t="s">
        <v>18</v>
      </c>
      <c r="Z10">
        <v>25.789000000000001</v>
      </c>
      <c r="AA10">
        <v>0.87951999999999997</v>
      </c>
      <c r="AB10">
        <f t="shared" si="12"/>
        <v>8.5625509781028971E-8</v>
      </c>
      <c r="AD10" t="s">
        <v>18</v>
      </c>
      <c r="AE10">
        <v>1</v>
      </c>
      <c r="AF10">
        <v>0</v>
      </c>
      <c r="AG10">
        <v>32.35</v>
      </c>
      <c r="AH10">
        <v>32.04</v>
      </c>
      <c r="AI10">
        <v>32.195</v>
      </c>
      <c r="AJ10">
        <v>0.745</v>
      </c>
      <c r="AK10">
        <v>1.6420866999999999E-8</v>
      </c>
    </row>
    <row r="11" spans="1:37">
      <c r="A11" s="4" t="s">
        <v>19</v>
      </c>
      <c r="B11" s="4" t="s">
        <v>136</v>
      </c>
      <c r="C11" s="4" t="s">
        <v>139</v>
      </c>
      <c r="D11">
        <v>28.909300000000002</v>
      </c>
      <c r="E11">
        <v>0.91532400000000003</v>
      </c>
      <c r="F11">
        <f t="shared" si="0"/>
        <v>6.9274612276888845E-9</v>
      </c>
      <c r="G11">
        <f t="shared" si="1"/>
        <v>8.543751147293209E-2</v>
      </c>
      <c r="H11">
        <f t="shared" si="2"/>
        <v>153.43689456290781</v>
      </c>
      <c r="I11">
        <f t="shared" si="3"/>
        <v>0.18149218952247217</v>
      </c>
      <c r="K11">
        <v>25.768699999999999</v>
      </c>
      <c r="L11">
        <v>0.85407699999999998</v>
      </c>
      <c r="M11">
        <f t="shared" si="4"/>
        <v>1.232242047458787E-7</v>
      </c>
      <c r="N11">
        <f t="shared" si="5"/>
        <v>1.5197442556067902</v>
      </c>
      <c r="O11">
        <f t="shared" si="6"/>
        <v>1005.8323582316921</v>
      </c>
      <c r="P11">
        <f t="shared" si="7"/>
        <v>3.2283444087865374</v>
      </c>
      <c r="R11">
        <v>28.305199999999999</v>
      </c>
      <c r="S11">
        <v>0.93675900000000001</v>
      </c>
      <c r="T11">
        <f t="shared" si="8"/>
        <v>7.486317022524297E-9</v>
      </c>
      <c r="U11">
        <f t="shared" si="9"/>
        <v>9.2329971324186189E-2</v>
      </c>
      <c r="V11">
        <f t="shared" si="10"/>
        <v>194.93866211404301</v>
      </c>
      <c r="W11">
        <f t="shared" si="11"/>
        <v>0.19613362286988603</v>
      </c>
      <c r="Y11" s="4" t="s">
        <v>19</v>
      </c>
      <c r="Z11">
        <v>25.875399999999999</v>
      </c>
      <c r="AA11">
        <v>0.87951999999999997</v>
      </c>
      <c r="AB11">
        <f t="shared" si="12"/>
        <v>8.1082198068041933E-8</v>
      </c>
      <c r="AD11" t="s">
        <v>19</v>
      </c>
      <c r="AE11">
        <v>1</v>
      </c>
      <c r="AF11">
        <v>0</v>
      </c>
      <c r="AG11">
        <v>30.54</v>
      </c>
      <c r="AH11">
        <v>30.82</v>
      </c>
      <c r="AI11">
        <v>30.68</v>
      </c>
      <c r="AJ11">
        <v>0.745</v>
      </c>
      <c r="AK11">
        <v>3.8169472999999998E-8</v>
      </c>
    </row>
    <row r="12" spans="1:37">
      <c r="A12" s="4" t="s">
        <v>20</v>
      </c>
      <c r="B12" s="4" t="s">
        <v>136</v>
      </c>
      <c r="C12" s="4" t="s">
        <v>139</v>
      </c>
      <c r="D12">
        <v>29.162600000000001</v>
      </c>
      <c r="E12">
        <v>0.91532400000000003</v>
      </c>
      <c r="F12">
        <f t="shared" si="0"/>
        <v>5.8760047971189711E-9</v>
      </c>
      <c r="G12">
        <f t="shared" si="1"/>
        <v>0.18922653688669691</v>
      </c>
      <c r="H12">
        <f t="shared" si="2"/>
        <v>339.83120163778204</v>
      </c>
      <c r="I12">
        <f t="shared" si="3"/>
        <v>0.17017240939054873</v>
      </c>
      <c r="K12">
        <v>26.113299999999999</v>
      </c>
      <c r="L12">
        <v>0.85407699999999998</v>
      </c>
      <c r="M12">
        <f t="shared" si="4"/>
        <v>9.9609141185371067E-8</v>
      </c>
      <c r="N12">
        <f t="shared" si="5"/>
        <v>3.2077395236313304</v>
      </c>
      <c r="O12">
        <f t="shared" si="6"/>
        <v>2123.0205001557169</v>
      </c>
      <c r="P12">
        <f t="shared" si="7"/>
        <v>2.8847368472450778</v>
      </c>
      <c r="R12">
        <v>28.763500000000001</v>
      </c>
      <c r="S12">
        <v>0.93675900000000001</v>
      </c>
      <c r="T12">
        <f t="shared" si="8"/>
        <v>5.529698780584777E-9</v>
      </c>
      <c r="U12">
        <f t="shared" si="9"/>
        <v>0.17807435262641133</v>
      </c>
      <c r="V12">
        <f t="shared" si="10"/>
        <v>375.97299728309991</v>
      </c>
      <c r="W12">
        <f t="shared" si="11"/>
        <v>0.16014319204733596</v>
      </c>
      <c r="Y12" s="4" t="s">
        <v>20</v>
      </c>
      <c r="Z12">
        <v>27.3964</v>
      </c>
      <c r="AA12">
        <v>0.87951999999999997</v>
      </c>
      <c r="AB12">
        <f t="shared" si="12"/>
        <v>3.1052752398239701E-8</v>
      </c>
      <c r="AD12" t="s">
        <v>20</v>
      </c>
      <c r="AE12">
        <v>1</v>
      </c>
      <c r="AF12">
        <v>0</v>
      </c>
      <c r="AG12">
        <v>30.61</v>
      </c>
      <c r="AH12">
        <v>31.11</v>
      </c>
      <c r="AI12">
        <v>30.86</v>
      </c>
      <c r="AJ12">
        <v>0.745</v>
      </c>
      <c r="AK12">
        <v>3.4529714999999997E-8</v>
      </c>
    </row>
    <row r="13" spans="1:37">
      <c r="A13" s="4" t="s">
        <v>21</v>
      </c>
      <c r="B13" s="4" t="s">
        <v>136</v>
      </c>
      <c r="C13" s="4" t="s">
        <v>139</v>
      </c>
      <c r="D13">
        <v>30.3443</v>
      </c>
      <c r="E13">
        <v>0.91532400000000003</v>
      </c>
      <c r="F13">
        <f t="shared" si="0"/>
        <v>2.7261922201518567E-9</v>
      </c>
      <c r="G13">
        <f t="shared" si="1"/>
        <v>2.9349536510700203E-2</v>
      </c>
      <c r="H13">
        <f t="shared" si="2"/>
        <v>52.708718470682932</v>
      </c>
      <c r="I13">
        <f t="shared" si="3"/>
        <v>3.8606137721492684E-2</v>
      </c>
      <c r="K13">
        <v>26.733899999999998</v>
      </c>
      <c r="L13">
        <v>0.85407699999999998</v>
      </c>
      <c r="M13">
        <f t="shared" si="4"/>
        <v>6.7904585697181743E-8</v>
      </c>
      <c r="N13">
        <f t="shared" si="5"/>
        <v>0.73104460589077336</v>
      </c>
      <c r="O13">
        <f t="shared" si="6"/>
        <v>483.83688058231024</v>
      </c>
      <c r="P13">
        <f t="shared" si="7"/>
        <v>0.96161003173880144</v>
      </c>
      <c r="R13">
        <v>29.7501</v>
      </c>
      <c r="S13">
        <v>0.93675900000000001</v>
      </c>
      <c r="T13">
        <f t="shared" si="8"/>
        <v>2.8805320029775921E-9</v>
      </c>
      <c r="U13">
        <f t="shared" si="9"/>
        <v>3.1011121874202244E-2</v>
      </c>
      <c r="V13">
        <f t="shared" si="10"/>
        <v>65.474585577272236</v>
      </c>
      <c r="W13">
        <f t="shared" si="11"/>
        <v>4.0791773373898624E-2</v>
      </c>
      <c r="Y13" s="4" t="s">
        <v>21</v>
      </c>
      <c r="Z13">
        <v>25.66</v>
      </c>
      <c r="AA13">
        <v>0.87951999999999997</v>
      </c>
      <c r="AB13">
        <f t="shared" si="12"/>
        <v>9.2887062088968466E-8</v>
      </c>
      <c r="AD13" t="s">
        <v>21</v>
      </c>
      <c r="AE13">
        <v>1</v>
      </c>
      <c r="AF13">
        <v>0</v>
      </c>
      <c r="AG13">
        <v>28.39</v>
      </c>
      <c r="AH13">
        <v>30.76</v>
      </c>
      <c r="AI13">
        <v>29.574999999999999</v>
      </c>
      <c r="AJ13">
        <v>0.745</v>
      </c>
      <c r="AK13">
        <v>7.0615512999999995E-8</v>
      </c>
    </row>
    <row r="14" spans="1:37">
      <c r="A14" s="25" t="s">
        <v>22</v>
      </c>
      <c r="B14" s="4" t="s">
        <v>136</v>
      </c>
      <c r="C14" s="25" t="s">
        <v>140</v>
      </c>
      <c r="D14">
        <v>28.741199999999999</v>
      </c>
      <c r="E14">
        <v>0.91532400000000003</v>
      </c>
      <c r="F14">
        <f t="shared" si="0"/>
        <v>7.7271443634794995E-9</v>
      </c>
      <c r="G14">
        <f t="shared" si="1"/>
        <v>6.2375806692390588E-2</v>
      </c>
      <c r="H14">
        <f t="shared" si="2"/>
        <v>112.02046864121053</v>
      </c>
      <c r="I14">
        <f t="shared" si="3"/>
        <v>8.2836395145780367E-2</v>
      </c>
      <c r="K14">
        <v>25.77</v>
      </c>
      <c r="L14">
        <v>0.85407699999999998</v>
      </c>
      <c r="M14">
        <f t="shared" si="4"/>
        <v>1.2312534429561692E-7</v>
      </c>
      <c r="N14">
        <f t="shared" si="5"/>
        <v>0.99390438607764631</v>
      </c>
      <c r="O14">
        <f t="shared" si="6"/>
        <v>657.80883120110843</v>
      </c>
      <c r="P14">
        <f t="shared" si="7"/>
        <v>1.3199261192448197</v>
      </c>
      <c r="R14">
        <v>29.210100000000001</v>
      </c>
      <c r="S14">
        <v>0.93675900000000001</v>
      </c>
      <c r="T14">
        <f t="shared" si="8"/>
        <v>4.1161720499742462E-9</v>
      </c>
      <c r="U14">
        <f t="shared" si="9"/>
        <v>3.3226964584132795E-2</v>
      </c>
      <c r="V14">
        <f t="shared" si="10"/>
        <v>70.152951736537631</v>
      </c>
      <c r="W14">
        <f t="shared" si="11"/>
        <v>4.4126114173716133E-2</v>
      </c>
      <c r="Y14" s="25" t="s">
        <v>22</v>
      </c>
      <c r="Z14">
        <v>25.203700000000001</v>
      </c>
      <c r="AA14">
        <v>0.87951999999999997</v>
      </c>
      <c r="AB14">
        <f t="shared" si="12"/>
        <v>1.2388047182437734E-7</v>
      </c>
      <c r="AD14" t="s">
        <v>22</v>
      </c>
      <c r="AE14">
        <v>1</v>
      </c>
      <c r="AF14">
        <v>1</v>
      </c>
      <c r="AG14">
        <v>28.86</v>
      </c>
      <c r="AH14">
        <v>29.29</v>
      </c>
      <c r="AI14">
        <v>29.074999999999999</v>
      </c>
      <c r="AJ14">
        <v>0.745</v>
      </c>
      <c r="AK14">
        <v>9.3281997000000003E-8</v>
      </c>
    </row>
    <row r="15" spans="1:37">
      <c r="A15" s="25" t="s">
        <v>23</v>
      </c>
      <c r="B15" s="4" t="s">
        <v>136</v>
      </c>
      <c r="C15" s="25" t="s">
        <v>140</v>
      </c>
      <c r="D15">
        <v>27.541799999999999</v>
      </c>
      <c r="E15">
        <v>0.91532400000000003</v>
      </c>
      <c r="F15">
        <f t="shared" si="0"/>
        <v>1.6847690724176983E-8</v>
      </c>
      <c r="G15">
        <f t="shared" si="1"/>
        <v>0.66937657676368856</v>
      </c>
      <c r="H15">
        <f t="shared" si="2"/>
        <v>1202.1307908097185</v>
      </c>
      <c r="I15">
        <f t="shared" si="3"/>
        <v>1.7076038339264967</v>
      </c>
      <c r="K15">
        <v>25.63</v>
      </c>
      <c r="L15">
        <v>0.85407699999999998</v>
      </c>
      <c r="M15">
        <f t="shared" si="4"/>
        <v>1.3424105148102008E-7</v>
      </c>
      <c r="N15">
        <f t="shared" si="5"/>
        <v>5.3335389978743155</v>
      </c>
      <c r="O15">
        <f t="shared" si="6"/>
        <v>3529.9663664862283</v>
      </c>
      <c r="P15">
        <f t="shared" si="7"/>
        <v>13.606050700489229</v>
      </c>
      <c r="R15">
        <v>28.794599999999999</v>
      </c>
      <c r="S15">
        <v>0.93675900000000001</v>
      </c>
      <c r="T15">
        <f t="shared" si="8"/>
        <v>5.4171819657216601E-9</v>
      </c>
      <c r="U15">
        <f t="shared" si="9"/>
        <v>0.21523037069508483</v>
      </c>
      <c r="V15">
        <f t="shared" si="10"/>
        <v>454.42146150237829</v>
      </c>
      <c r="W15">
        <f t="shared" si="11"/>
        <v>0.54906045256808744</v>
      </c>
      <c r="Y15" s="25" t="s">
        <v>23</v>
      </c>
      <c r="Z15">
        <v>27.729299999999999</v>
      </c>
      <c r="AA15">
        <v>0.87951999999999997</v>
      </c>
      <c r="AB15">
        <f t="shared" si="12"/>
        <v>2.5169226574423084E-8</v>
      </c>
      <c r="AD15" t="s">
        <v>23</v>
      </c>
      <c r="AE15">
        <v>1</v>
      </c>
      <c r="AF15">
        <v>1</v>
      </c>
      <c r="AG15">
        <v>32.9</v>
      </c>
      <c r="AH15">
        <v>33.32</v>
      </c>
      <c r="AI15">
        <v>33.11</v>
      </c>
      <c r="AJ15">
        <v>0.745</v>
      </c>
      <c r="AK15">
        <v>9.8662760000000008E-9</v>
      </c>
    </row>
    <row r="16" spans="1:37">
      <c r="A16" s="25" t="s">
        <v>24</v>
      </c>
      <c r="B16" s="4" t="s">
        <v>136</v>
      </c>
      <c r="C16" s="25" t="s">
        <v>140</v>
      </c>
      <c r="D16">
        <v>29.9696</v>
      </c>
      <c r="E16">
        <v>0.91532400000000003</v>
      </c>
      <c r="F16">
        <f t="shared" si="0"/>
        <v>3.4778644025221829E-9</v>
      </c>
      <c r="G16">
        <f t="shared" si="1"/>
        <v>3.484304213380867E-2</v>
      </c>
      <c r="H16">
        <f t="shared" si="2"/>
        <v>62.574483853382311</v>
      </c>
      <c r="I16">
        <f t="shared" si="3"/>
        <v>4.568463315152009E-2</v>
      </c>
      <c r="K16">
        <v>27.6294</v>
      </c>
      <c r="L16">
        <v>0.85407699999999998</v>
      </c>
      <c r="M16">
        <f t="shared" si="4"/>
        <v>3.9065257285829195E-8</v>
      </c>
      <c r="N16">
        <f t="shared" si="5"/>
        <v>0.39137592730501547</v>
      </c>
      <c r="O16">
        <f t="shared" si="6"/>
        <v>259.02948503604802</v>
      </c>
      <c r="P16">
        <f t="shared" si="7"/>
        <v>0.51315455162040957</v>
      </c>
      <c r="R16">
        <v>30.1738</v>
      </c>
      <c r="S16">
        <v>0.93675900000000001</v>
      </c>
      <c r="T16">
        <f t="shared" si="8"/>
        <v>2.1769015080175977E-9</v>
      </c>
      <c r="U16">
        <f t="shared" si="9"/>
        <v>2.1809323822401382E-2</v>
      </c>
      <c r="V16">
        <f t="shared" si="10"/>
        <v>46.046590793613305</v>
      </c>
      <c r="W16">
        <f t="shared" si="11"/>
        <v>2.8595406631912384E-2</v>
      </c>
      <c r="Y16" s="25" t="s">
        <v>24</v>
      </c>
      <c r="Z16">
        <v>25.545999999999999</v>
      </c>
      <c r="AA16">
        <v>0.87951999999999997</v>
      </c>
      <c r="AB16">
        <f t="shared" si="12"/>
        <v>9.9815176561393427E-8</v>
      </c>
      <c r="AD16" t="s">
        <v>24</v>
      </c>
      <c r="AE16">
        <v>1</v>
      </c>
      <c r="AF16">
        <v>1</v>
      </c>
      <c r="AG16">
        <v>29.05</v>
      </c>
      <c r="AH16">
        <v>29.83</v>
      </c>
      <c r="AI16">
        <v>29.44</v>
      </c>
      <c r="AJ16">
        <v>0.745</v>
      </c>
      <c r="AK16">
        <v>7.6127664000000004E-8</v>
      </c>
    </row>
    <row r="17" spans="1:37">
      <c r="A17" s="25" t="s">
        <v>25</v>
      </c>
      <c r="B17" s="4" t="s">
        <v>136</v>
      </c>
      <c r="C17" s="25" t="s">
        <v>140</v>
      </c>
      <c r="D17">
        <v>29.6982</v>
      </c>
      <c r="E17">
        <v>0.91532400000000003</v>
      </c>
      <c r="F17">
        <f t="shared" si="0"/>
        <v>4.1487110896725038E-9</v>
      </c>
      <c r="G17">
        <f t="shared" si="1"/>
        <v>4.3989946505050656E-2</v>
      </c>
      <c r="H17">
        <f t="shared" si="2"/>
        <v>79.00137383872439</v>
      </c>
      <c r="I17">
        <f t="shared" si="3"/>
        <v>1.2819717639941373E-3</v>
      </c>
      <c r="K17">
        <v>26.369299999999999</v>
      </c>
      <c r="L17">
        <v>0.85407699999999998</v>
      </c>
      <c r="M17">
        <f t="shared" si="4"/>
        <v>8.504689989828188E-8</v>
      </c>
      <c r="N17">
        <f t="shared" si="5"/>
        <v>0.9017761169870101</v>
      </c>
      <c r="O17">
        <f t="shared" si="6"/>
        <v>596.83436538729302</v>
      </c>
      <c r="P17">
        <f t="shared" si="7"/>
        <v>2.6279902824816806E-2</v>
      </c>
      <c r="R17">
        <v>29.9802</v>
      </c>
      <c r="S17">
        <v>0.93675900000000001</v>
      </c>
      <c r="T17">
        <f t="shared" si="8"/>
        <v>2.4740963754547616E-9</v>
      </c>
      <c r="U17">
        <f t="shared" si="9"/>
        <v>2.6233537320909488E-2</v>
      </c>
      <c r="V17">
        <f t="shared" si="10"/>
        <v>55.387547450881726</v>
      </c>
      <c r="W17">
        <f t="shared" si="11"/>
        <v>7.6450772931108482E-4</v>
      </c>
      <c r="Y17" s="25" t="s">
        <v>25</v>
      </c>
      <c r="Z17">
        <v>25.635899999999999</v>
      </c>
      <c r="AA17">
        <v>0.87951999999999997</v>
      </c>
      <c r="AB17">
        <f t="shared" si="12"/>
        <v>9.4310437254025167E-8</v>
      </c>
      <c r="AD17" t="s">
        <v>25</v>
      </c>
      <c r="AE17">
        <v>1</v>
      </c>
      <c r="AF17">
        <v>1</v>
      </c>
      <c r="AG17">
        <v>22.73</v>
      </c>
      <c r="AH17">
        <v>22.68</v>
      </c>
      <c r="AI17">
        <v>22.704999999999998</v>
      </c>
      <c r="AJ17">
        <v>0.745</v>
      </c>
      <c r="AK17">
        <v>3.2361953720000002E-6</v>
      </c>
    </row>
    <row r="18" spans="1:37">
      <c r="A18" s="25" t="s">
        <v>26</v>
      </c>
      <c r="B18" s="4" t="s">
        <v>136</v>
      </c>
      <c r="C18" s="25" t="s">
        <v>140</v>
      </c>
      <c r="D18">
        <v>29.2516</v>
      </c>
      <c r="E18">
        <v>0.91532400000000003</v>
      </c>
      <c r="F18">
        <f t="shared" si="0"/>
        <v>5.5457792869333062E-9</v>
      </c>
      <c r="G18">
        <f t="shared" si="1"/>
        <v>7.1544559731176446E-2</v>
      </c>
      <c r="H18">
        <f t="shared" si="2"/>
        <v>128.48659656361883</v>
      </c>
      <c r="I18">
        <f t="shared" si="3"/>
        <v>7.3255128547634787E-2</v>
      </c>
      <c r="K18">
        <v>26.085000000000001</v>
      </c>
      <c r="L18">
        <v>0.85407699999999998</v>
      </c>
      <c r="M18">
        <f t="shared" si="4"/>
        <v>1.0136481019167129E-7</v>
      </c>
      <c r="N18">
        <f t="shared" si="5"/>
        <v>1.3076792894525096</v>
      </c>
      <c r="O18">
        <f t="shared" si="6"/>
        <v>865.47860843573142</v>
      </c>
      <c r="P18">
        <f t="shared" si="7"/>
        <v>1.3389447752262811</v>
      </c>
      <c r="R18">
        <v>29.093800000000002</v>
      </c>
      <c r="S18">
        <v>0.93675900000000001</v>
      </c>
      <c r="T18">
        <f t="shared" si="8"/>
        <v>4.4450884753715372E-9</v>
      </c>
      <c r="U18">
        <f t="shared" si="9"/>
        <v>5.7344852992236933E-2</v>
      </c>
      <c r="V18">
        <f t="shared" si="10"/>
        <v>121.0736747895516</v>
      </c>
      <c r="W18">
        <f t="shared" si="11"/>
        <v>5.8715919047873905E-2</v>
      </c>
      <c r="Y18" s="25" t="s">
        <v>26</v>
      </c>
      <c r="Z18">
        <v>25.9467</v>
      </c>
      <c r="AA18">
        <v>0.87951999999999997</v>
      </c>
      <c r="AB18">
        <f t="shared" si="12"/>
        <v>7.7515038289021189E-8</v>
      </c>
      <c r="AD18" t="s">
        <v>26</v>
      </c>
      <c r="AE18">
        <v>1</v>
      </c>
      <c r="AF18">
        <v>1</v>
      </c>
      <c r="AG18">
        <v>29.37</v>
      </c>
      <c r="AH18">
        <v>29.53</v>
      </c>
      <c r="AI18">
        <v>29.45</v>
      </c>
      <c r="AJ18">
        <v>0.745</v>
      </c>
      <c r="AK18">
        <v>7.5704997000000004E-8</v>
      </c>
    </row>
    <row r="19" spans="1:37">
      <c r="A19" s="25" t="s">
        <v>27</v>
      </c>
      <c r="B19" s="4" t="s">
        <v>136</v>
      </c>
      <c r="C19" s="25" t="s">
        <v>140</v>
      </c>
      <c r="D19">
        <v>27.390699999999999</v>
      </c>
      <c r="E19">
        <v>0.91532400000000003</v>
      </c>
      <c r="F19">
        <f t="shared" si="0"/>
        <v>1.8586053612844003E-8</v>
      </c>
      <c r="G19">
        <f t="shared" si="1"/>
        <v>7.1601000958724459E-2</v>
      </c>
      <c r="H19">
        <f t="shared" si="2"/>
        <v>128.58795914465594</v>
      </c>
      <c r="I19">
        <f t="shared" si="3"/>
        <v>1.2983230275574549E-2</v>
      </c>
      <c r="K19">
        <v>26.758099999999999</v>
      </c>
      <c r="L19">
        <v>0.85407699999999998</v>
      </c>
      <c r="M19">
        <f t="shared" si="4"/>
        <v>6.6897580661232491E-8</v>
      </c>
      <c r="N19">
        <f t="shared" si="5"/>
        <v>0.25771655655567155</v>
      </c>
      <c r="O19">
        <f t="shared" si="6"/>
        <v>170.56794317820496</v>
      </c>
      <c r="P19">
        <f t="shared" si="7"/>
        <v>4.6731098096230057E-2</v>
      </c>
      <c r="R19">
        <v>28.203900000000001</v>
      </c>
      <c r="S19">
        <v>0.93675900000000001</v>
      </c>
      <c r="T19">
        <f t="shared" si="8"/>
        <v>8.004772079684467E-9</v>
      </c>
      <c r="U19">
        <f t="shared" si="9"/>
        <v>3.083762186910834E-2</v>
      </c>
      <c r="V19">
        <f t="shared" si="10"/>
        <v>65.108270518524606</v>
      </c>
      <c r="W19">
        <f t="shared" si="11"/>
        <v>5.5917087822351542E-3</v>
      </c>
      <c r="Y19" s="25" t="s">
        <v>27</v>
      </c>
      <c r="Z19">
        <v>24.031400000000001</v>
      </c>
      <c r="AA19">
        <v>0.87951999999999997</v>
      </c>
      <c r="AB19">
        <f t="shared" si="12"/>
        <v>2.5957812550076262E-7</v>
      </c>
      <c r="AD19" t="s">
        <v>27</v>
      </c>
      <c r="AE19">
        <v>1</v>
      </c>
      <c r="AF19">
        <v>1</v>
      </c>
      <c r="AG19">
        <v>24.39</v>
      </c>
      <c r="AH19">
        <v>23.95</v>
      </c>
      <c r="AI19">
        <v>24.17</v>
      </c>
      <c r="AJ19">
        <v>0.745</v>
      </c>
      <c r="AK19">
        <v>1.431543092E-6</v>
      </c>
    </row>
    <row r="20" spans="1:37">
      <c r="A20" s="25" t="s">
        <v>28</v>
      </c>
      <c r="B20" s="4" t="s">
        <v>136</v>
      </c>
      <c r="C20" s="25" t="s">
        <v>140</v>
      </c>
      <c r="D20">
        <v>27.4649</v>
      </c>
      <c r="E20">
        <v>0.91532400000000003</v>
      </c>
      <c r="F20">
        <f t="shared" si="0"/>
        <v>1.7711070450223368E-8</v>
      </c>
      <c r="G20">
        <f t="shared" si="1"/>
        <v>8.2877757045756936E-2</v>
      </c>
      <c r="H20">
        <f t="shared" si="2"/>
        <v>148.8398415427734</v>
      </c>
      <c r="I20">
        <f t="shared" si="3"/>
        <v>4.0630252599992648E-3</v>
      </c>
      <c r="K20">
        <v>24.995899999999999</v>
      </c>
      <c r="L20">
        <v>0.85407699999999998</v>
      </c>
      <c r="M20">
        <f t="shared" si="4"/>
        <v>1.9856612558593566E-7</v>
      </c>
      <c r="N20">
        <f t="shared" si="5"/>
        <v>0.92917676320467046</v>
      </c>
      <c r="O20">
        <f t="shared" si="6"/>
        <v>614.96929598532154</v>
      </c>
      <c r="P20">
        <f t="shared" si="7"/>
        <v>4.5552254241395557E-2</v>
      </c>
      <c r="R20">
        <v>27.766400000000001</v>
      </c>
      <c r="S20">
        <v>0.93675900000000001</v>
      </c>
      <c r="T20">
        <f t="shared" si="8"/>
        <v>1.0689183637575402E-8</v>
      </c>
      <c r="U20">
        <f t="shared" si="9"/>
        <v>5.0019312329102152E-2</v>
      </c>
      <c r="V20">
        <f t="shared" si="10"/>
        <v>105.60707087261271</v>
      </c>
      <c r="W20">
        <f t="shared" si="11"/>
        <v>2.4521625189341369E-3</v>
      </c>
      <c r="Y20" s="25" t="s">
        <v>28</v>
      </c>
      <c r="Z20">
        <v>24.339600000000001</v>
      </c>
      <c r="AA20">
        <v>0.87951999999999997</v>
      </c>
      <c r="AB20">
        <f t="shared" si="12"/>
        <v>2.1370113141991837E-7</v>
      </c>
      <c r="AD20" t="s">
        <v>28</v>
      </c>
      <c r="AE20">
        <v>1</v>
      </c>
      <c r="AF20">
        <v>1</v>
      </c>
      <c r="AG20">
        <v>22.19</v>
      </c>
      <c r="AH20">
        <v>22.15</v>
      </c>
      <c r="AI20">
        <v>22.17</v>
      </c>
      <c r="AJ20">
        <v>0.745</v>
      </c>
      <c r="AK20">
        <v>4.359084504E-6</v>
      </c>
    </row>
    <row r="21" spans="1:37">
      <c r="A21" s="25" t="s">
        <v>72</v>
      </c>
      <c r="B21" s="4" t="s">
        <v>136</v>
      </c>
      <c r="C21" s="25" t="s">
        <v>140</v>
      </c>
      <c r="D21">
        <v>29.3767</v>
      </c>
      <c r="E21">
        <v>0.91532400000000003</v>
      </c>
      <c r="F21">
        <f t="shared" si="0"/>
        <v>5.112744330603271E-9</v>
      </c>
      <c r="G21">
        <f t="shared" si="1"/>
        <v>3.7454396516344253E-2</v>
      </c>
      <c r="H21">
        <f t="shared" si="2"/>
        <v>67.26420503266128</v>
      </c>
      <c r="I21">
        <f t="shared" si="3"/>
        <v>2.3514036374603628E-2</v>
      </c>
      <c r="K21">
        <v>36.099499999999999</v>
      </c>
      <c r="L21">
        <v>0.85407699999999998</v>
      </c>
      <c r="M21">
        <f t="shared" si="4"/>
        <v>2.0927709303572657E-10</v>
      </c>
      <c r="N21">
        <f t="shared" si="5"/>
        <v>1.5330997831106284E-3</v>
      </c>
      <c r="O21">
        <f t="shared" si="6"/>
        <v>1.0146716229139265</v>
      </c>
      <c r="P21">
        <f t="shared" si="7"/>
        <v>9.6248684851267378E-4</v>
      </c>
      <c r="R21">
        <v>32.8825</v>
      </c>
      <c r="S21">
        <v>0.93675900000000001</v>
      </c>
      <c r="T21">
        <f t="shared" si="8"/>
        <v>3.6327636988074198E-10</v>
      </c>
      <c r="U21">
        <f t="shared" si="9"/>
        <v>2.6612512425251652E-3</v>
      </c>
      <c r="V21">
        <f t="shared" si="10"/>
        <v>5.6187687413620342</v>
      </c>
      <c r="W21">
        <f t="shared" si="11"/>
        <v>1.6707453420425223E-3</v>
      </c>
      <c r="Y21" s="25" t="s">
        <v>72</v>
      </c>
      <c r="Z21">
        <v>25.049900000000001</v>
      </c>
      <c r="AA21">
        <v>0.87951999999999997</v>
      </c>
      <c r="AB21">
        <f t="shared" si="12"/>
        <v>1.3650585261391636E-7</v>
      </c>
      <c r="AD21" t="s">
        <v>72</v>
      </c>
      <c r="AE21">
        <v>1</v>
      </c>
      <c r="AF21">
        <v>1</v>
      </c>
      <c r="AG21">
        <v>27.03</v>
      </c>
      <c r="AH21">
        <v>28.08</v>
      </c>
      <c r="AI21">
        <v>27.555</v>
      </c>
      <c r="AJ21">
        <v>0.745</v>
      </c>
      <c r="AK21">
        <v>2.1743371699999999E-7</v>
      </c>
    </row>
    <row r="22" spans="1:37">
      <c r="A22" s="25" t="s">
        <v>29</v>
      </c>
      <c r="B22" s="4" t="s">
        <v>136</v>
      </c>
      <c r="C22" s="25" t="s">
        <v>140</v>
      </c>
      <c r="D22">
        <v>29.034700000000001</v>
      </c>
      <c r="E22">
        <v>0.91532400000000003</v>
      </c>
      <c r="F22">
        <f t="shared" si="0"/>
        <v>6.3852943987102527E-9</v>
      </c>
      <c r="G22">
        <f t="shared" si="1"/>
        <v>7.8542444677902154E-2</v>
      </c>
      <c r="H22">
        <f t="shared" si="2"/>
        <v>141.05407092263368</v>
      </c>
      <c r="I22">
        <f t="shared" si="3"/>
        <v>4.6746943430491524E-2</v>
      </c>
      <c r="K22">
        <v>27.933299999999999</v>
      </c>
      <c r="L22">
        <v>0.85407699999999998</v>
      </c>
      <c r="M22">
        <f t="shared" si="4"/>
        <v>3.2382223110620213E-8</v>
      </c>
      <c r="N22">
        <f t="shared" si="5"/>
        <v>0.39831819934991602</v>
      </c>
      <c r="O22">
        <f t="shared" si="6"/>
        <v>263.62418038472055</v>
      </c>
      <c r="P22">
        <f t="shared" si="7"/>
        <v>0.23707128557948409</v>
      </c>
      <c r="R22">
        <v>30.262599999999999</v>
      </c>
      <c r="S22">
        <v>0.93675900000000001</v>
      </c>
      <c r="T22">
        <f t="shared" si="8"/>
        <v>2.0527991937781546E-9</v>
      </c>
      <c r="U22">
        <f t="shared" si="9"/>
        <v>2.5250498574463473E-2</v>
      </c>
      <c r="V22">
        <f t="shared" si="10"/>
        <v>53.312032260201136</v>
      </c>
      <c r="W22">
        <f t="shared" si="11"/>
        <v>1.502860820404602E-2</v>
      </c>
      <c r="Y22" s="25" t="s">
        <v>29</v>
      </c>
      <c r="Z22">
        <v>25.871200000000002</v>
      </c>
      <c r="AA22">
        <v>0.87951999999999997</v>
      </c>
      <c r="AB22">
        <f t="shared" si="12"/>
        <v>8.1297372712244465E-8</v>
      </c>
      <c r="AD22" t="s">
        <v>29</v>
      </c>
      <c r="AE22">
        <v>1</v>
      </c>
      <c r="AF22">
        <v>1</v>
      </c>
      <c r="AG22">
        <v>28.07</v>
      </c>
      <c r="AH22">
        <v>28.71</v>
      </c>
      <c r="AI22">
        <v>28.39</v>
      </c>
      <c r="AJ22">
        <v>0.745</v>
      </c>
      <c r="AK22">
        <v>1.3659276799999999E-7</v>
      </c>
    </row>
    <row r="23" spans="1:37">
      <c r="A23" t="s">
        <v>73</v>
      </c>
      <c r="B23" s="4" t="s">
        <v>136</v>
      </c>
      <c r="C23" s="25" t="s">
        <v>140</v>
      </c>
      <c r="D23">
        <v>35.131700000000002</v>
      </c>
      <c r="E23">
        <v>0.91532400000000003</v>
      </c>
      <c r="F23">
        <f t="shared" si="0"/>
        <v>1.2143669063418225E-10</v>
      </c>
      <c r="G23">
        <f t="shared" si="1"/>
        <v>5.5682508249607101E-4</v>
      </c>
      <c r="H23">
        <f t="shared" si="2"/>
        <v>1</v>
      </c>
      <c r="I23">
        <f t="shared" si="3"/>
        <v>7.1980663500286843E-5</v>
      </c>
      <c r="K23">
        <v>35.364199999999997</v>
      </c>
      <c r="L23">
        <v>0.85407699999999998</v>
      </c>
      <c r="M23">
        <f t="shared" si="4"/>
        <v>3.2951564622589584E-10</v>
      </c>
      <c r="N23">
        <f t="shared" si="5"/>
        <v>1.5109319591572726E-3</v>
      </c>
      <c r="O23">
        <f t="shared" si="6"/>
        <v>1</v>
      </c>
      <c r="P23">
        <f t="shared" si="7"/>
        <v>1.9531786254383787E-4</v>
      </c>
      <c r="R23">
        <v>34.784999999999997</v>
      </c>
      <c r="S23">
        <v>0.93675900000000001</v>
      </c>
      <c r="T23">
        <f t="shared" si="8"/>
        <v>1.0329418012721395E-10</v>
      </c>
      <c r="U23">
        <f t="shared" si="9"/>
        <v>4.7363601618529273E-4</v>
      </c>
      <c r="V23">
        <f t="shared" si="10"/>
        <v>1</v>
      </c>
      <c r="W23">
        <f t="shared" si="11"/>
        <v>6.122683006631714E-5</v>
      </c>
      <c r="Y23" t="s">
        <v>73</v>
      </c>
      <c r="Z23">
        <v>24.307400000000001</v>
      </c>
      <c r="AA23">
        <v>0.87951999999999997</v>
      </c>
      <c r="AB23">
        <f t="shared" si="12"/>
        <v>2.1808768040731913E-7</v>
      </c>
      <c r="AD23" t="s">
        <v>73</v>
      </c>
      <c r="AE23">
        <v>1</v>
      </c>
      <c r="AF23">
        <v>1</v>
      </c>
      <c r="AG23">
        <v>23.64</v>
      </c>
      <c r="AH23">
        <v>24.11</v>
      </c>
      <c r="AI23">
        <v>23.875</v>
      </c>
      <c r="AJ23">
        <v>0.745</v>
      </c>
      <c r="AK23">
        <v>1.6870737879999999E-6</v>
      </c>
    </row>
    <row r="24" spans="1:37">
      <c r="A24" s="25" t="s">
        <v>30</v>
      </c>
      <c r="B24" s="4" t="s">
        <v>136</v>
      </c>
      <c r="C24" s="25" t="s">
        <v>140</v>
      </c>
      <c r="D24">
        <v>27.193899999999999</v>
      </c>
      <c r="E24">
        <v>0.91532400000000003</v>
      </c>
      <c r="F24">
        <f t="shared" si="0"/>
        <v>2.1121874628981969E-8</v>
      </c>
      <c r="G24">
        <f t="shared" si="1"/>
        <v>0.12474454387446875</v>
      </c>
      <c r="H24">
        <f t="shared" si="2"/>
        <v>224.02824117634634</v>
      </c>
      <c r="I24">
        <f t="shared" si="3"/>
        <v>6.689638201677113E-2</v>
      </c>
      <c r="K24">
        <v>26.262499999999999</v>
      </c>
      <c r="L24">
        <v>0.85407699999999998</v>
      </c>
      <c r="M24">
        <f t="shared" si="4"/>
        <v>9.0843641121322856E-8</v>
      </c>
      <c r="N24">
        <f t="shared" si="5"/>
        <v>0.53651717826343071</v>
      </c>
      <c r="O24">
        <f t="shared" si="6"/>
        <v>355.09023090799866</v>
      </c>
      <c r="P24">
        <f t="shared" si="7"/>
        <v>0.28771645637494142</v>
      </c>
      <c r="R24">
        <v>27.655899999999999</v>
      </c>
      <c r="S24">
        <v>0.93675900000000001</v>
      </c>
      <c r="T24">
        <f t="shared" si="8"/>
        <v>1.1499167236130521E-8</v>
      </c>
      <c r="U24">
        <f t="shared" si="9"/>
        <v>6.7913402432522404E-2</v>
      </c>
      <c r="V24">
        <f t="shared" si="10"/>
        <v>143.38732721278902</v>
      </c>
      <c r="W24">
        <f t="shared" si="11"/>
        <v>3.6419716422680139E-2</v>
      </c>
      <c r="Y24" s="25" t="s">
        <v>30</v>
      </c>
      <c r="Z24">
        <v>24.708500000000001</v>
      </c>
      <c r="AA24">
        <v>0.87951999999999997</v>
      </c>
      <c r="AB24">
        <f t="shared" si="12"/>
        <v>1.6932102978577604E-7</v>
      </c>
      <c r="AD24" t="s">
        <v>30</v>
      </c>
      <c r="AE24">
        <v>1</v>
      </c>
      <c r="AF24">
        <v>1</v>
      </c>
      <c r="AG24">
        <v>26.92</v>
      </c>
      <c r="AH24">
        <v>26.85</v>
      </c>
      <c r="AI24">
        <v>26.885000000000002</v>
      </c>
      <c r="AJ24">
        <v>0.745</v>
      </c>
      <c r="AK24">
        <v>3.1574016400000001E-7</v>
      </c>
    </row>
    <row r="25" spans="1:37">
      <c r="A25" s="4" t="s">
        <v>31</v>
      </c>
      <c r="B25" s="4" t="s">
        <v>137</v>
      </c>
      <c r="C25" s="4" t="s">
        <v>139</v>
      </c>
      <c r="D25">
        <v>32.852600000000002</v>
      </c>
      <c r="E25">
        <v>0.91532400000000003</v>
      </c>
      <c r="F25">
        <f t="shared" si="0"/>
        <v>5.3408236341051845E-10</v>
      </c>
      <c r="G25">
        <f t="shared" si="1"/>
        <v>4.2806131488601046E-2</v>
      </c>
      <c r="H25">
        <f t="shared" si="2"/>
        <v>76.875365054883446</v>
      </c>
      <c r="I25">
        <f t="shared" si="3"/>
        <v>6.6356915881975514E-3</v>
      </c>
      <c r="K25">
        <v>31.018599999999999</v>
      </c>
      <c r="L25">
        <v>0.85407699999999998</v>
      </c>
      <c r="M25">
        <f t="shared" si="4"/>
        <v>4.8200557652405198E-9</v>
      </c>
      <c r="N25">
        <f t="shared" si="5"/>
        <v>0.38632232592687726</v>
      </c>
      <c r="O25">
        <f t="shared" si="6"/>
        <v>255.68479347167283</v>
      </c>
      <c r="P25">
        <f t="shared" si="7"/>
        <v>5.9886649863899466E-2</v>
      </c>
      <c r="R25">
        <v>32.452100000000002</v>
      </c>
      <c r="S25">
        <v>0.93675900000000001</v>
      </c>
      <c r="T25">
        <f t="shared" si="8"/>
        <v>4.8283025947006043E-10</v>
      </c>
      <c r="U25">
        <f t="shared" si="9"/>
        <v>3.8698330050761079E-2</v>
      </c>
      <c r="V25">
        <f t="shared" si="10"/>
        <v>81.704787491544508</v>
      </c>
      <c r="W25">
        <f t="shared" si="11"/>
        <v>5.9989112368986006E-3</v>
      </c>
      <c r="Y25" s="4" t="s">
        <v>31</v>
      </c>
      <c r="Z25">
        <v>28.8414</v>
      </c>
      <c r="AA25">
        <v>0.87951999999999997</v>
      </c>
      <c r="AB25">
        <f t="shared" si="12"/>
        <v>1.2476772481828698E-8</v>
      </c>
      <c r="AD25" t="s">
        <v>31</v>
      </c>
      <c r="AE25">
        <v>0</v>
      </c>
      <c r="AF25">
        <v>0</v>
      </c>
      <c r="AG25">
        <v>29.77</v>
      </c>
      <c r="AH25">
        <v>28.91</v>
      </c>
      <c r="AI25">
        <v>29.34</v>
      </c>
      <c r="AJ25">
        <v>0.745</v>
      </c>
      <c r="AK25">
        <v>8.0486315000000001E-8</v>
      </c>
    </row>
    <row r="26" spans="1:37">
      <c r="A26" s="4" t="s">
        <v>32</v>
      </c>
      <c r="B26" s="4" t="s">
        <v>137</v>
      </c>
      <c r="C26" s="4" t="s">
        <v>139</v>
      </c>
      <c r="D26">
        <v>28.680499999999999</v>
      </c>
      <c r="E26">
        <v>0.91532400000000003</v>
      </c>
      <c r="F26">
        <f t="shared" si="0"/>
        <v>8.0380579094693478E-9</v>
      </c>
      <c r="G26">
        <f t="shared" si="1"/>
        <v>0.19540501643158115</v>
      </c>
      <c r="H26">
        <f t="shared" si="2"/>
        <v>350.92710902253572</v>
      </c>
      <c r="I26">
        <f t="shared" si="3"/>
        <v>7.7735812416744779E-2</v>
      </c>
      <c r="K26">
        <v>27.378900000000002</v>
      </c>
      <c r="L26">
        <v>0.85407699999999998</v>
      </c>
      <c r="M26">
        <f t="shared" si="4"/>
        <v>4.5599144462081232E-8</v>
      </c>
      <c r="N26">
        <f t="shared" si="5"/>
        <v>1.1085142298343134</v>
      </c>
      <c r="O26">
        <f t="shared" si="6"/>
        <v>733.6625736956355</v>
      </c>
      <c r="P26">
        <f t="shared" si="7"/>
        <v>0.44098793268116732</v>
      </c>
      <c r="R26">
        <v>28.8429</v>
      </c>
      <c r="S26">
        <v>0.93675900000000001</v>
      </c>
      <c r="T26">
        <f t="shared" si="8"/>
        <v>5.246959032975809E-9</v>
      </c>
      <c r="U26">
        <f t="shared" si="9"/>
        <v>0.1275534622419954</v>
      </c>
      <c r="V26">
        <f t="shared" si="10"/>
        <v>269.30693165887703</v>
      </c>
      <c r="W26">
        <f t="shared" si="11"/>
        <v>5.0743180472144551E-2</v>
      </c>
      <c r="Y26" s="4" t="s">
        <v>32</v>
      </c>
      <c r="Z26">
        <v>26.950800000000001</v>
      </c>
      <c r="AA26">
        <v>0.87951999999999997</v>
      </c>
      <c r="AB26">
        <f t="shared" si="12"/>
        <v>4.1135371323917793E-8</v>
      </c>
      <c r="AD26" t="s">
        <v>32</v>
      </c>
      <c r="AE26">
        <v>0</v>
      </c>
      <c r="AF26">
        <v>0</v>
      </c>
      <c r="AG26">
        <v>29.13</v>
      </c>
      <c r="AH26">
        <v>28.65</v>
      </c>
      <c r="AI26">
        <v>28.89</v>
      </c>
      <c r="AJ26">
        <v>0.745</v>
      </c>
      <c r="AK26">
        <v>1.0340225E-7</v>
      </c>
    </row>
    <row r="27" spans="1:37">
      <c r="A27" s="4" t="s">
        <v>59</v>
      </c>
      <c r="B27" s="4" t="s">
        <v>137</v>
      </c>
      <c r="C27" s="4" t="s">
        <v>139</v>
      </c>
      <c r="D27">
        <v>31.57</v>
      </c>
      <c r="E27">
        <v>0.91532400000000003</v>
      </c>
      <c r="F27">
        <f t="shared" si="0"/>
        <v>1.2291705532738863E-9</v>
      </c>
      <c r="G27">
        <f t="shared" si="1"/>
        <v>4.9030776698840942E-2</v>
      </c>
      <c r="H27">
        <f t="shared" si="2"/>
        <v>88.054181178497657</v>
      </c>
      <c r="I27">
        <f t="shared" si="3"/>
        <v>2.8018644864283807E-2</v>
      </c>
      <c r="K27">
        <v>28.480499999999999</v>
      </c>
      <c r="L27">
        <v>0.85407699999999998</v>
      </c>
      <c r="M27">
        <f t="shared" si="4"/>
        <v>2.3098679177646752E-8</v>
      </c>
      <c r="N27">
        <f t="shared" si="5"/>
        <v>0.92139058959786879</v>
      </c>
      <c r="O27">
        <f t="shared" si="6"/>
        <v>609.81607015035775</v>
      </c>
      <c r="P27">
        <f t="shared" si="7"/>
        <v>0.52652879373713923</v>
      </c>
      <c r="R27">
        <v>31.110299999999999</v>
      </c>
      <c r="S27">
        <v>0.93675900000000001</v>
      </c>
      <c r="T27">
        <f t="shared" si="8"/>
        <v>1.1721751143659543E-9</v>
      </c>
      <c r="U27">
        <f t="shared" si="9"/>
        <v>4.675726743643302E-2</v>
      </c>
      <c r="V27">
        <f t="shared" si="10"/>
        <v>98.719830922108244</v>
      </c>
      <c r="W27">
        <f t="shared" si="11"/>
        <v>2.6719447647598208E-2</v>
      </c>
      <c r="Y27" s="4" t="s">
        <v>59</v>
      </c>
      <c r="Z27">
        <v>27.735600000000002</v>
      </c>
      <c r="AA27">
        <v>0.87951999999999997</v>
      </c>
      <c r="AB27">
        <f t="shared" si="12"/>
        <v>2.5069367365394872E-8</v>
      </c>
      <c r="AD27" t="s">
        <v>59</v>
      </c>
      <c r="AE27">
        <v>0</v>
      </c>
      <c r="AF27">
        <v>0</v>
      </c>
      <c r="AG27">
        <v>30.57</v>
      </c>
      <c r="AH27">
        <v>30.29</v>
      </c>
      <c r="AI27">
        <v>30.43</v>
      </c>
      <c r="AJ27">
        <v>0.745</v>
      </c>
      <c r="AK27">
        <v>4.3869735999999997E-8</v>
      </c>
    </row>
    <row r="28" spans="1:37">
      <c r="A28" s="4" t="s">
        <v>33</v>
      </c>
      <c r="B28" s="4" t="s">
        <v>137</v>
      </c>
      <c r="C28" s="4" t="s">
        <v>139</v>
      </c>
      <c r="D28">
        <v>31.984400000000001</v>
      </c>
      <c r="E28">
        <v>0.91532400000000003</v>
      </c>
      <c r="F28">
        <f t="shared" si="0"/>
        <v>9.3896836118997277E-10</v>
      </c>
      <c r="G28">
        <f t="shared" si="1"/>
        <v>1.2638075574552855E-2</v>
      </c>
      <c r="H28">
        <f t="shared" si="2"/>
        <v>22.696670771187883</v>
      </c>
      <c r="I28">
        <f t="shared" si="3"/>
        <v>3.7888040167339265E-3</v>
      </c>
      <c r="K28">
        <v>28.787199999999999</v>
      </c>
      <c r="L28">
        <v>0.85407699999999998</v>
      </c>
      <c r="M28">
        <f t="shared" si="4"/>
        <v>1.9114034295775662E-8</v>
      </c>
      <c r="N28">
        <f t="shared" si="5"/>
        <v>0.25726597396579848</v>
      </c>
      <c r="O28">
        <f t="shared" si="6"/>
        <v>170.26972816783189</v>
      </c>
      <c r="P28">
        <f t="shared" si="7"/>
        <v>7.712648573594795E-2</v>
      </c>
      <c r="R28">
        <v>30.812799999999999</v>
      </c>
      <c r="S28">
        <v>0.93675900000000001</v>
      </c>
      <c r="T28">
        <f t="shared" si="8"/>
        <v>1.4269129611297856E-9</v>
      </c>
      <c r="U28">
        <f t="shared" si="9"/>
        <v>1.9205581983841404E-2</v>
      </c>
      <c r="V28">
        <f t="shared" si="10"/>
        <v>40.549243147775996</v>
      </c>
      <c r="W28">
        <f t="shared" si="11"/>
        <v>5.75769512809434E-3</v>
      </c>
      <c r="Y28" s="4" t="s">
        <v>33</v>
      </c>
      <c r="Z28">
        <v>26.0139</v>
      </c>
      <c r="AA28">
        <v>0.87951999999999997</v>
      </c>
      <c r="AB28">
        <f t="shared" si="12"/>
        <v>7.4296783212834538E-8</v>
      </c>
      <c r="AD28" t="s">
        <v>33</v>
      </c>
      <c r="AE28">
        <v>0</v>
      </c>
      <c r="AF28">
        <v>0</v>
      </c>
      <c r="AG28">
        <v>27.51</v>
      </c>
      <c r="AH28">
        <v>27.13</v>
      </c>
      <c r="AI28">
        <v>27.32</v>
      </c>
      <c r="AJ28">
        <v>0.745</v>
      </c>
      <c r="AK28">
        <v>2.4782711300000003E-7</v>
      </c>
    </row>
    <row r="29" spans="1:37">
      <c r="A29" s="4" t="s">
        <v>60</v>
      </c>
      <c r="B29" s="4"/>
      <c r="C29" s="4"/>
      <c r="D29">
        <v>32.2425</v>
      </c>
      <c r="E29">
        <v>0.91532400000000003</v>
      </c>
      <c r="F29">
        <f t="shared" si="0"/>
        <v>7.9397025766508815E-10</v>
      </c>
      <c r="G29">
        <f t="shared" si="1"/>
        <v>2.1937523032554926</v>
      </c>
      <c r="H29">
        <f t="shared" si="2"/>
        <v>3939.7512292757965</v>
      </c>
      <c r="I29">
        <f t="shared" si="3"/>
        <v>0.18550009162391043</v>
      </c>
      <c r="K29">
        <v>28.121700000000001</v>
      </c>
      <c r="L29">
        <v>0.85407699999999998</v>
      </c>
      <c r="M29">
        <f t="shared" si="4"/>
        <v>2.8826465102472136E-8</v>
      </c>
      <c r="N29">
        <f t="shared" si="5"/>
        <v>79.647976234315536</v>
      </c>
      <c r="O29">
        <f t="shared" si="6"/>
        <v>52714.469206634203</v>
      </c>
      <c r="P29">
        <f t="shared" si="7"/>
        <v>6.7349020521592839</v>
      </c>
      <c r="R29">
        <v>32.820099999999996</v>
      </c>
      <c r="S29">
        <v>0.93675900000000001</v>
      </c>
      <c r="T29">
        <f t="shared" si="8"/>
        <v>3.7857389684277472E-10</v>
      </c>
      <c r="U29">
        <f t="shared" si="9"/>
        <v>1.0460056282127939</v>
      </c>
      <c r="V29">
        <f t="shared" si="10"/>
        <v>2208.4588005731021</v>
      </c>
      <c r="W29">
        <f t="shared" si="11"/>
        <v>8.8448517904530857E-2</v>
      </c>
      <c r="Y29" s="4" t="s">
        <v>60</v>
      </c>
      <c r="Z29">
        <v>34.451700000000002</v>
      </c>
      <c r="AA29">
        <v>0.87951999999999997</v>
      </c>
      <c r="AB29">
        <f t="shared" si="12"/>
        <v>3.6192338418829202E-10</v>
      </c>
      <c r="AD29" t="s">
        <v>60</v>
      </c>
      <c r="AE29">
        <v>0</v>
      </c>
      <c r="AF29">
        <v>0</v>
      </c>
      <c r="AG29">
        <v>34.69</v>
      </c>
      <c r="AH29">
        <v>34.53</v>
      </c>
      <c r="AI29">
        <v>34.61</v>
      </c>
      <c r="AJ29">
        <v>0.745</v>
      </c>
      <c r="AK29">
        <v>4.2801610000000001E-9</v>
      </c>
    </row>
    <row r="30" spans="1:37">
      <c r="A30" s="4" t="s">
        <v>34</v>
      </c>
      <c r="B30" s="4" t="s">
        <v>137</v>
      </c>
      <c r="C30" s="4" t="s">
        <v>139</v>
      </c>
      <c r="D30">
        <v>30.965399999999999</v>
      </c>
      <c r="E30">
        <v>0.91532400000000003</v>
      </c>
      <c r="F30">
        <f t="shared" si="0"/>
        <v>1.820773031705914E-9</v>
      </c>
      <c r="G30">
        <f t="shared" si="1"/>
        <v>1.371914462379348E-2</v>
      </c>
      <c r="H30">
        <f t="shared" si="2"/>
        <v>24.638158472127166</v>
      </c>
      <c r="I30">
        <f t="shared" si="3"/>
        <v>1.0668661474812033E-2</v>
      </c>
      <c r="K30">
        <v>28.3398</v>
      </c>
      <c r="L30">
        <v>0.85407699999999998</v>
      </c>
      <c r="M30">
        <f t="shared" si="4"/>
        <v>2.5194904912658741E-8</v>
      </c>
      <c r="N30">
        <f t="shared" si="5"/>
        <v>0.18983834792172982</v>
      </c>
      <c r="O30">
        <f t="shared" si="6"/>
        <v>125.64321428981674</v>
      </c>
      <c r="P30">
        <f t="shared" si="7"/>
        <v>0.14762735756877679</v>
      </c>
      <c r="R30">
        <v>30.9938</v>
      </c>
      <c r="S30">
        <v>0.93675900000000001</v>
      </c>
      <c r="T30">
        <f t="shared" si="8"/>
        <v>1.2660090269994127E-9</v>
      </c>
      <c r="U30">
        <f t="shared" si="9"/>
        <v>9.5391136808304442E-3</v>
      </c>
      <c r="V30">
        <f t="shared" si="10"/>
        <v>20.14017801614693</v>
      </c>
      <c r="W30">
        <f t="shared" si="11"/>
        <v>7.4180699614483587E-3</v>
      </c>
      <c r="Y30" s="4" t="s">
        <v>34</v>
      </c>
      <c r="Z30">
        <v>25.0945</v>
      </c>
      <c r="AA30">
        <v>0.87951999999999997</v>
      </c>
      <c r="AB30">
        <f t="shared" si="12"/>
        <v>1.327176789541309E-7</v>
      </c>
      <c r="AD30" t="s">
        <v>34</v>
      </c>
      <c r="AE30">
        <v>0</v>
      </c>
      <c r="AF30">
        <v>0</v>
      </c>
      <c r="AG30">
        <v>28.11</v>
      </c>
      <c r="AH30">
        <v>27.87</v>
      </c>
      <c r="AI30">
        <v>27.99</v>
      </c>
      <c r="AJ30">
        <v>0.745</v>
      </c>
      <c r="AK30">
        <v>1.70665555E-7</v>
      </c>
    </row>
    <row r="31" spans="1:37">
      <c r="A31" s="4" t="s">
        <v>35</v>
      </c>
      <c r="B31" s="4" t="s">
        <v>137</v>
      </c>
      <c r="C31" s="4" t="s">
        <v>139</v>
      </c>
      <c r="D31">
        <v>31.117000000000001</v>
      </c>
      <c r="E31">
        <v>0.91532400000000003</v>
      </c>
      <c r="F31">
        <f t="shared" si="0"/>
        <v>1.6499389956407179E-9</v>
      </c>
      <c r="G31">
        <f t="shared" si="1"/>
        <v>1.1862532646980284E-2</v>
      </c>
      <c r="H31">
        <f t="shared" si="2"/>
        <v>21.303876243872306</v>
      </c>
      <c r="I31">
        <f t="shared" si="3"/>
        <v>1.1204637193850358E-2</v>
      </c>
      <c r="K31">
        <v>28.298300000000001</v>
      </c>
      <c r="L31">
        <v>0.85407699999999998</v>
      </c>
      <c r="M31">
        <f t="shared" si="4"/>
        <v>2.5848778552672204E-8</v>
      </c>
      <c r="N31">
        <f t="shared" si="5"/>
        <v>0.1858444344159306</v>
      </c>
      <c r="O31">
        <f t="shared" si="6"/>
        <v>122.99986990783222</v>
      </c>
      <c r="P31">
        <f t="shared" si="7"/>
        <v>0.17553751160018033</v>
      </c>
      <c r="R31">
        <v>31.098199999999999</v>
      </c>
      <c r="S31">
        <v>0.93675900000000001</v>
      </c>
      <c r="T31">
        <f t="shared" si="8"/>
        <v>1.1815881082389225E-9</v>
      </c>
      <c r="U31">
        <f t="shared" si="9"/>
        <v>8.4952398520800089E-3</v>
      </c>
      <c r="V31">
        <f t="shared" si="10"/>
        <v>17.93622013904567</v>
      </c>
      <c r="W31">
        <f t="shared" si="11"/>
        <v>8.0240942849186571E-3</v>
      </c>
      <c r="Y31" s="4" t="s">
        <v>35</v>
      </c>
      <c r="Z31">
        <v>25.020199999999999</v>
      </c>
      <c r="AA31">
        <v>0.87951999999999997</v>
      </c>
      <c r="AB31">
        <f t="shared" si="12"/>
        <v>1.3908825751984126E-7</v>
      </c>
      <c r="AD31" t="s">
        <v>35</v>
      </c>
      <c r="AE31">
        <v>0</v>
      </c>
      <c r="AF31">
        <v>0</v>
      </c>
      <c r="AG31">
        <v>28.26</v>
      </c>
      <c r="AH31">
        <v>28.25</v>
      </c>
      <c r="AI31">
        <v>28.254999999999999</v>
      </c>
      <c r="AJ31">
        <v>0.745</v>
      </c>
      <c r="AK31">
        <v>1.47255013E-7</v>
      </c>
    </row>
    <row r="32" spans="1:37">
      <c r="A32" s="4" t="s">
        <v>36</v>
      </c>
      <c r="B32" s="4" t="s">
        <v>137</v>
      </c>
      <c r="C32" s="4" t="s">
        <v>139</v>
      </c>
      <c r="D32">
        <v>33.920699999999997</v>
      </c>
      <c r="E32">
        <v>0.91532400000000003</v>
      </c>
      <c r="F32">
        <f t="shared" si="0"/>
        <v>2.6677509850185579E-10</v>
      </c>
      <c r="G32">
        <f>F32/AB32</f>
        <v>2.1223122423284651E-2</v>
      </c>
      <c r="H32">
        <f t="shared" si="2"/>
        <v>38.114523017081225</v>
      </c>
      <c r="I32">
        <f t="shared" si="3"/>
        <v>5.9495530032809669E-4</v>
      </c>
      <c r="K32">
        <v>28.140499999999999</v>
      </c>
      <c r="L32">
        <v>0.85407699999999998</v>
      </c>
      <c r="M32">
        <f t="shared" si="4"/>
        <v>2.8493814162640494E-8</v>
      </c>
      <c r="N32">
        <f>M32/AB32</f>
        <v>2.2668071708193356</v>
      </c>
      <c r="O32">
        <f t="shared" si="6"/>
        <v>1500.2708474600372</v>
      </c>
      <c r="P32">
        <f t="shared" si="7"/>
        <v>6.3546207490234777E-2</v>
      </c>
      <c r="R32">
        <v>32.082299999999996</v>
      </c>
      <c r="S32">
        <v>0.93675900000000001</v>
      </c>
      <c r="T32">
        <f t="shared" si="8"/>
        <v>6.1653115912246812E-10</v>
      </c>
      <c r="U32">
        <f>T32/AB32</f>
        <v>4.9047742241709671E-2</v>
      </c>
      <c r="V32">
        <f t="shared" si="10"/>
        <v>103.55576975911718</v>
      </c>
      <c r="W32">
        <f t="shared" si="11"/>
        <v>1.3749727129602613E-3</v>
      </c>
      <c r="Y32" s="4" t="s">
        <v>36</v>
      </c>
      <c r="Z32">
        <v>28.829599999999999</v>
      </c>
      <c r="AA32">
        <v>0.87951999999999997</v>
      </c>
      <c r="AB32">
        <f t="shared" si="12"/>
        <v>1.2570021186381473E-8</v>
      </c>
      <c r="AD32" t="s">
        <v>36</v>
      </c>
      <c r="AE32">
        <v>0</v>
      </c>
      <c r="AF32">
        <v>0</v>
      </c>
      <c r="AG32">
        <v>26.07</v>
      </c>
      <c r="AH32">
        <v>26.44</v>
      </c>
      <c r="AI32">
        <v>26.254999999999999</v>
      </c>
      <c r="AJ32">
        <v>0.745</v>
      </c>
      <c r="AK32">
        <v>4.4839519600000001E-7</v>
      </c>
    </row>
    <row r="33" spans="1:37">
      <c r="A33" s="4" t="s">
        <v>61</v>
      </c>
      <c r="B33" s="4" t="s">
        <v>137</v>
      </c>
      <c r="C33" s="4" t="s">
        <v>139</v>
      </c>
      <c r="D33">
        <v>30.334199999999999</v>
      </c>
      <c r="E33">
        <v>0.91532400000000003</v>
      </c>
      <c r="F33">
        <f t="shared" si="0"/>
        <v>2.7441454117674301E-9</v>
      </c>
      <c r="G33">
        <f>F33/AB33</f>
        <v>0.54625868514865028</v>
      </c>
      <c r="H33">
        <f t="shared" si="2"/>
        <v>981.02384809955959</v>
      </c>
      <c r="I33">
        <f t="shared" si="3"/>
        <v>2.9913219000408681E-2</v>
      </c>
      <c r="K33">
        <v>32.405999999999999</v>
      </c>
      <c r="L33">
        <v>0.85407699999999998</v>
      </c>
      <c r="M33">
        <f t="shared" si="4"/>
        <v>2.0466877942837715E-9</v>
      </c>
      <c r="N33">
        <f>M33/AB33</f>
        <v>0.40742045906931629</v>
      </c>
      <c r="O33">
        <f t="shared" si="6"/>
        <v>269.64844882661458</v>
      </c>
      <c r="P33">
        <f t="shared" si="7"/>
        <v>2.2310414001144988E-2</v>
      </c>
      <c r="R33">
        <v>32.981200000000001</v>
      </c>
      <c r="S33">
        <v>0.93675900000000001</v>
      </c>
      <c r="T33">
        <f t="shared" si="8"/>
        <v>3.4033200250303325E-10</v>
      </c>
      <c r="U33">
        <f>T33/AB33</f>
        <v>6.7747616946280897E-2</v>
      </c>
      <c r="V33">
        <f t="shared" si="10"/>
        <v>143.03730001769361</v>
      </c>
      <c r="W33">
        <f t="shared" si="11"/>
        <v>3.7098710877584038E-3</v>
      </c>
      <c r="Y33" s="4" t="s">
        <v>61</v>
      </c>
      <c r="Z33">
        <v>30.283100000000001</v>
      </c>
      <c r="AA33">
        <v>0.87951999999999997</v>
      </c>
      <c r="AB33">
        <f t="shared" si="12"/>
        <v>5.0235272891280094E-9</v>
      </c>
      <c r="AD33" t="s">
        <v>61</v>
      </c>
      <c r="AE33">
        <v>0</v>
      </c>
      <c r="AF33">
        <v>0</v>
      </c>
      <c r="AG33">
        <v>28.94</v>
      </c>
      <c r="AH33">
        <v>29.27</v>
      </c>
      <c r="AI33">
        <v>29.105</v>
      </c>
      <c r="AJ33">
        <v>0.745</v>
      </c>
      <c r="AK33">
        <v>9.1736881000000001E-8</v>
      </c>
    </row>
    <row r="34" spans="1:37">
      <c r="A34" s="4" t="s">
        <v>37</v>
      </c>
      <c r="B34" s="4" t="s">
        <v>137</v>
      </c>
      <c r="C34" s="4" t="s">
        <v>139</v>
      </c>
      <c r="D34">
        <v>31.499099999999999</v>
      </c>
      <c r="E34">
        <v>0.91532400000000003</v>
      </c>
      <c r="F34">
        <f t="shared" si="0"/>
        <v>1.2871321049845661E-9</v>
      </c>
      <c r="G34">
        <f>F34/AB34</f>
        <v>6.3244805498561832E-2</v>
      </c>
      <c r="H34">
        <f t="shared" si="2"/>
        <v>113.58110021742436</v>
      </c>
      <c r="I34">
        <f t="shared" si="3"/>
        <v>1.1136123668232653E-2</v>
      </c>
      <c r="K34">
        <v>26.5121</v>
      </c>
      <c r="L34">
        <v>0.85407699999999998</v>
      </c>
      <c r="M34">
        <f t="shared" si="4"/>
        <v>7.7869940422916697E-8</v>
      </c>
      <c r="N34">
        <f>M34/AB34</f>
        <v>3.8262344767563836</v>
      </c>
      <c r="O34">
        <f t="shared" si="6"/>
        <v>2532.367161583159</v>
      </c>
      <c r="P34">
        <f t="shared" si="7"/>
        <v>0.67372205481418501</v>
      </c>
      <c r="R34">
        <v>31.590399999999999</v>
      </c>
      <c r="S34">
        <v>0.93675900000000001</v>
      </c>
      <c r="T34">
        <f t="shared" si="8"/>
        <v>8.5342922264360509E-10</v>
      </c>
      <c r="U34">
        <f>T34/AB34</f>
        <v>4.1934285520390177E-2</v>
      </c>
      <c r="V34">
        <f t="shared" si="10"/>
        <v>88.536944166815488</v>
      </c>
      <c r="W34">
        <f t="shared" si="11"/>
        <v>7.3837746169471905E-3</v>
      </c>
      <c r="Y34" s="4" t="s">
        <v>37</v>
      </c>
      <c r="Z34">
        <v>28.065999999999999</v>
      </c>
      <c r="AA34">
        <v>0.87951999999999997</v>
      </c>
      <c r="AB34">
        <f t="shared" si="12"/>
        <v>2.035158610795056E-8</v>
      </c>
      <c r="AD34" t="s">
        <v>37</v>
      </c>
      <c r="AE34">
        <v>0</v>
      </c>
      <c r="AF34">
        <v>0</v>
      </c>
      <c r="AG34">
        <v>29.05</v>
      </c>
      <c r="AH34">
        <v>28.33</v>
      </c>
      <c r="AI34">
        <v>28.69</v>
      </c>
      <c r="AJ34">
        <v>0.745</v>
      </c>
      <c r="AK34">
        <v>1.1558170000000001E-7</v>
      </c>
    </row>
    <row r="35" spans="1:37">
      <c r="A35" s="4" t="s">
        <v>38</v>
      </c>
      <c r="B35" s="4" t="s">
        <v>137</v>
      </c>
      <c r="C35" s="4" t="s">
        <v>139</v>
      </c>
      <c r="D35">
        <v>33.0867</v>
      </c>
      <c r="E35">
        <v>0.91532400000000003</v>
      </c>
      <c r="F35">
        <f t="shared" si="0"/>
        <v>4.5870695597786163E-10</v>
      </c>
      <c r="G35">
        <f>F35/AB35</f>
        <v>1.2182636512498244E-2</v>
      </c>
      <c r="H35">
        <f t="shared" si="2"/>
        <v>21.878749530978975</v>
      </c>
      <c r="I35">
        <f t="shared" si="3"/>
        <v>4.046775284025252E-3</v>
      </c>
      <c r="K35">
        <v>26.919599999999999</v>
      </c>
      <c r="L35">
        <v>0.85407699999999998</v>
      </c>
      <c r="M35">
        <f t="shared" si="4"/>
        <v>6.0549111906226257E-8</v>
      </c>
      <c r="N35">
        <f>M35/AB35</f>
        <v>1.6081025410561571</v>
      </c>
      <c r="O35">
        <f t="shared" si="6"/>
        <v>1064.3116861152912</v>
      </c>
      <c r="P35">
        <f t="shared" si="7"/>
        <v>0.53417251763590268</v>
      </c>
      <c r="R35">
        <v>30.3794</v>
      </c>
      <c r="S35">
        <v>0.93675900000000001</v>
      </c>
      <c r="T35">
        <f t="shared" si="8"/>
        <v>1.9002731866861209E-9</v>
      </c>
      <c r="U35">
        <f>T35/AB35</f>
        <v>5.0468686393674446E-2</v>
      </c>
      <c r="V35">
        <f t="shared" si="10"/>
        <v>106.55584598518037</v>
      </c>
      <c r="W35">
        <f t="shared" si="11"/>
        <v>1.6764469046221388E-2</v>
      </c>
      <c r="Y35" s="4" t="s">
        <v>38</v>
      </c>
      <c r="Z35">
        <v>27.091000000000001</v>
      </c>
      <c r="AA35">
        <v>0.87951999999999997</v>
      </c>
      <c r="AB35">
        <f t="shared" si="12"/>
        <v>3.7652519264386758E-8</v>
      </c>
      <c r="AD35" t="s">
        <v>38</v>
      </c>
      <c r="AE35">
        <v>0</v>
      </c>
      <c r="AF35">
        <v>0</v>
      </c>
      <c r="AG35">
        <v>28.97</v>
      </c>
      <c r="AH35">
        <v>28.48</v>
      </c>
      <c r="AI35">
        <v>28.725000000000001</v>
      </c>
      <c r="AJ35">
        <v>0.745</v>
      </c>
      <c r="AK35">
        <v>1.1335122999999999E-7</v>
      </c>
    </row>
    <row r="36" spans="1:37">
      <c r="A36" s="4" t="s">
        <v>39</v>
      </c>
      <c r="B36" s="4" t="s">
        <v>137</v>
      </c>
      <c r="C36" s="4" t="s">
        <v>140</v>
      </c>
      <c r="D36">
        <v>32.149500000000003</v>
      </c>
      <c r="E36">
        <v>0.91532400000000003</v>
      </c>
      <c r="F36">
        <f t="shared" si="0"/>
        <v>8.4343722231753442E-10</v>
      </c>
      <c r="G36">
        <f>F36/AB36</f>
        <v>1.5052517627688876E-2</v>
      </c>
      <c r="H36">
        <f t="shared" si="2"/>
        <v>27.032757863947495</v>
      </c>
      <c r="I36">
        <f t="shared" si="3"/>
        <v>0.15992611609007468</v>
      </c>
      <c r="K36">
        <v>26.7286</v>
      </c>
      <c r="L36">
        <v>0.85407699999999998</v>
      </c>
      <c r="M36">
        <f t="shared" si="4"/>
        <v>6.8127143684386899E-8</v>
      </c>
      <c r="N36">
        <f>M36/AB36</f>
        <v>1.2158403780373537</v>
      </c>
      <c r="O36">
        <f t="shared" si="6"/>
        <v>804.69565202359797</v>
      </c>
      <c r="P36">
        <f t="shared" si="7"/>
        <v>12.917747997672111</v>
      </c>
      <c r="R36">
        <v>29.7879</v>
      </c>
      <c r="S36">
        <v>0.93675900000000001</v>
      </c>
      <c r="T36">
        <f t="shared" si="8"/>
        <v>2.8094496137041571E-9</v>
      </c>
      <c r="U36">
        <f>T36/AB36</f>
        <v>5.0139226388641163E-2</v>
      </c>
      <c r="V36">
        <f t="shared" si="10"/>
        <v>105.86024853529304</v>
      </c>
      <c r="W36">
        <f t="shared" si="11"/>
        <v>0.53270635108550357</v>
      </c>
      <c r="Y36" s="4" t="s">
        <v>39</v>
      </c>
      <c r="Z36">
        <v>26.460999999999999</v>
      </c>
      <c r="AA36">
        <v>0.87951999999999997</v>
      </c>
      <c r="AB36">
        <f t="shared" si="12"/>
        <v>5.6032966921496545E-8</v>
      </c>
      <c r="AD36" t="s">
        <v>39</v>
      </c>
      <c r="AE36">
        <v>0</v>
      </c>
      <c r="AF36">
        <v>1</v>
      </c>
      <c r="AG36">
        <v>34.090000000000003</v>
      </c>
      <c r="AH36">
        <v>34.380000000000003</v>
      </c>
      <c r="AI36">
        <v>34.234999999999999</v>
      </c>
      <c r="AJ36">
        <v>0.745</v>
      </c>
      <c r="AK36">
        <v>5.2739180000000001E-9</v>
      </c>
    </row>
    <row r="37" spans="1:37">
      <c r="A37" s="4" t="s">
        <v>40</v>
      </c>
      <c r="B37" s="4" t="s">
        <v>137</v>
      </c>
      <c r="C37" s="4" t="s">
        <v>140</v>
      </c>
      <c r="D37">
        <v>28.986899999999999</v>
      </c>
      <c r="E37">
        <v>0.91532400000000003</v>
      </c>
      <c r="F37">
        <f t="shared" si="0"/>
        <v>6.586764029004561E-9</v>
      </c>
      <c r="G37">
        <f>F37/AB37</f>
        <v>5.8132565986448885E-2</v>
      </c>
      <c r="H37">
        <f t="shared" si="2"/>
        <v>104.40004916060704</v>
      </c>
      <c r="I37">
        <f t="shared" si="3"/>
        <v>3.1235176441866526E-2</v>
      </c>
      <c r="K37">
        <v>27.083300000000001</v>
      </c>
      <c r="L37">
        <v>0.85407699999999998</v>
      </c>
      <c r="M37">
        <f t="shared" si="4"/>
        <v>5.4728716379367001E-8</v>
      </c>
      <c r="N37">
        <f>M37/AB37</f>
        <v>0.48301726041307913</v>
      </c>
      <c r="O37">
        <f t="shared" si="6"/>
        <v>319.68167559476581</v>
      </c>
      <c r="P37">
        <f t="shared" si="7"/>
        <v>0.25952973341975705</v>
      </c>
      <c r="R37">
        <v>29.0654</v>
      </c>
      <c r="S37">
        <v>0.93675900000000001</v>
      </c>
      <c r="T37">
        <f t="shared" si="8"/>
        <v>4.5293236623133669E-9</v>
      </c>
      <c r="U37">
        <f>T37/AB37</f>
        <v>3.9974288666480146E-2</v>
      </c>
      <c r="V37">
        <f t="shared" si="10"/>
        <v>84.398751996177737</v>
      </c>
      <c r="W37">
        <f t="shared" si="11"/>
        <v>2.1478562634353198E-2</v>
      </c>
      <c r="Y37" s="4" t="s">
        <v>40</v>
      </c>
      <c r="Z37">
        <v>25.345099999999999</v>
      </c>
      <c r="AA37">
        <v>0.87951999999999997</v>
      </c>
      <c r="AB37">
        <f t="shared" si="12"/>
        <v>1.1330592271705299E-7</v>
      </c>
      <c r="AD37" t="s">
        <v>40</v>
      </c>
      <c r="AE37">
        <v>0</v>
      </c>
      <c r="AF37">
        <v>1</v>
      </c>
      <c r="AG37">
        <v>27.95</v>
      </c>
      <c r="AH37">
        <v>27.27</v>
      </c>
      <c r="AI37">
        <v>27.61</v>
      </c>
      <c r="AJ37">
        <v>0.745</v>
      </c>
      <c r="AK37">
        <v>2.1087647900000001E-7</v>
      </c>
    </row>
    <row r="38" spans="1:37">
      <c r="A38" s="4" t="s">
        <v>41</v>
      </c>
      <c r="B38" s="4" t="s">
        <v>137</v>
      </c>
      <c r="C38" s="4" t="s">
        <v>140</v>
      </c>
      <c r="D38">
        <v>29.753699999999998</v>
      </c>
      <c r="E38">
        <v>0.91532400000000003</v>
      </c>
      <c r="F38">
        <f t="shared" si="0"/>
        <v>4.0017388848176776E-9</v>
      </c>
      <c r="G38">
        <f>F38/AB38</f>
        <v>4.0608347899588497E-2</v>
      </c>
      <c r="H38">
        <f t="shared" si="2"/>
        <v>72.928374055195391</v>
      </c>
      <c r="I38">
        <f t="shared" si="3"/>
        <v>2.921541529555462E-2</v>
      </c>
      <c r="K38">
        <v>27.654199999999999</v>
      </c>
      <c r="L38">
        <v>0.85407699999999998</v>
      </c>
      <c r="M38">
        <f t="shared" si="4"/>
        <v>3.8471677221058197E-8</v>
      </c>
      <c r="N38">
        <f>M38/AB38</f>
        <v>0.39039809888660032</v>
      </c>
      <c r="O38">
        <f t="shared" si="6"/>
        <v>258.38231597427205</v>
      </c>
      <c r="P38">
        <f t="shared" si="7"/>
        <v>0.28086940689558576</v>
      </c>
      <c r="R38">
        <v>29.850999999999999</v>
      </c>
      <c r="S38">
        <v>0.93675900000000001</v>
      </c>
      <c r="T38">
        <f t="shared" si="8"/>
        <v>2.6946773897416188E-9</v>
      </c>
      <c r="U38">
        <f>T38/AB38</f>
        <v>2.7344711903852327E-2</v>
      </c>
      <c r="V38">
        <f t="shared" si="10"/>
        <v>57.733599155083489</v>
      </c>
      <c r="W38">
        <f t="shared" si="11"/>
        <v>1.9672977496738724E-2</v>
      </c>
      <c r="Y38" s="4" t="s">
        <v>41</v>
      </c>
      <c r="Z38">
        <v>25.566299999999998</v>
      </c>
      <c r="AA38">
        <v>0.87951999999999997</v>
      </c>
      <c r="AB38">
        <f t="shared" si="12"/>
        <v>9.8544735055774795E-8</v>
      </c>
      <c r="AD38" t="s">
        <v>41</v>
      </c>
      <c r="AE38">
        <v>0</v>
      </c>
      <c r="AF38">
        <v>1</v>
      </c>
      <c r="AG38">
        <v>28.34</v>
      </c>
      <c r="AH38">
        <v>28.43</v>
      </c>
      <c r="AI38">
        <v>28.385000000000002</v>
      </c>
      <c r="AJ38">
        <v>0.745</v>
      </c>
      <c r="AK38">
        <v>1.36973541E-7</v>
      </c>
    </row>
    <row r="39" spans="1:37">
      <c r="A39" s="4" t="s">
        <v>42</v>
      </c>
      <c r="B39" s="4" t="s">
        <v>137</v>
      </c>
      <c r="C39" s="4" t="s">
        <v>140</v>
      </c>
      <c r="D39">
        <v>30.659500000000001</v>
      </c>
      <c r="E39">
        <v>0.91532400000000003</v>
      </c>
      <c r="F39">
        <f t="shared" si="0"/>
        <v>2.2212309526633012E-9</v>
      </c>
      <c r="G39">
        <f>F39/AB39</f>
        <v>4.01601628412393E-2</v>
      </c>
      <c r="H39">
        <f t="shared" si="2"/>
        <v>72.123480252028102</v>
      </c>
      <c r="I39">
        <f t="shared" si="3"/>
        <v>4.8446337289686208E-3</v>
      </c>
      <c r="K39">
        <v>27.8443</v>
      </c>
      <c r="L39">
        <v>0.85407699999999998</v>
      </c>
      <c r="M39">
        <f t="shared" si="4"/>
        <v>3.4211335811654391E-8</v>
      </c>
      <c r="N39">
        <f>M39/AB39</f>
        <v>0.61854568322352455</v>
      </c>
      <c r="O39">
        <f t="shared" si="6"/>
        <v>409.38023679671221</v>
      </c>
      <c r="P39">
        <f t="shared" si="7"/>
        <v>7.4616910586216001E-2</v>
      </c>
      <c r="R39">
        <v>30.387899999999998</v>
      </c>
      <c r="S39">
        <v>0.93675900000000001</v>
      </c>
      <c r="T39">
        <f t="shared" si="8"/>
        <v>1.8896261828635981E-9</v>
      </c>
      <c r="U39">
        <f>T39/AB39</f>
        <v>3.4164702739208921E-2</v>
      </c>
      <c r="V39">
        <f t="shared" si="10"/>
        <v>72.132822614239785</v>
      </c>
      <c r="W39">
        <f t="shared" si="11"/>
        <v>4.1213844646216221E-3</v>
      </c>
      <c r="Y39" s="4" t="s">
        <v>42</v>
      </c>
      <c r="Z39">
        <v>26.4816</v>
      </c>
      <c r="AA39">
        <v>0.87951999999999997</v>
      </c>
      <c r="AB39">
        <f t="shared" si="12"/>
        <v>5.5309311405042016E-8</v>
      </c>
      <c r="AD39" t="s">
        <v>42</v>
      </c>
      <c r="AE39">
        <v>0</v>
      </c>
      <c r="AF39">
        <v>1</v>
      </c>
      <c r="AG39">
        <v>26.03</v>
      </c>
      <c r="AH39">
        <v>26.4</v>
      </c>
      <c r="AI39">
        <v>26.215</v>
      </c>
      <c r="AJ39">
        <v>0.745</v>
      </c>
      <c r="AK39">
        <v>4.5849306200000001E-7</v>
      </c>
    </row>
    <row r="40" spans="1:37">
      <c r="A40" s="4" t="s">
        <v>43</v>
      </c>
      <c r="B40" s="4" t="s">
        <v>137</v>
      </c>
      <c r="C40" s="4" t="s">
        <v>140</v>
      </c>
      <c r="D40">
        <v>29.305099999999999</v>
      </c>
      <c r="E40">
        <v>0.91532400000000003</v>
      </c>
      <c r="F40">
        <f t="shared" si="0"/>
        <v>5.3562719740225963E-9</v>
      </c>
      <c r="G40">
        <f>F40/AB40</f>
        <v>5.6156162505960006E-2</v>
      </c>
      <c r="H40">
        <f t="shared" si="2"/>
        <v>100.85063383680502</v>
      </c>
      <c r="I40">
        <f t="shared" si="3"/>
        <v>3.1384610526843548E-2</v>
      </c>
      <c r="K40">
        <v>27.741800000000001</v>
      </c>
      <c r="L40">
        <v>0.85407699999999998</v>
      </c>
      <c r="M40">
        <f t="shared" si="4"/>
        <v>3.6446273341358035E-8</v>
      </c>
      <c r="N40">
        <f>M40/AB40</f>
        <v>0.38210958263884931</v>
      </c>
      <c r="O40">
        <f t="shared" si="6"/>
        <v>252.896618092566</v>
      </c>
      <c r="P40">
        <f t="shared" si="7"/>
        <v>0.21355377387873045</v>
      </c>
      <c r="R40">
        <v>30.373100000000001</v>
      </c>
      <c r="S40">
        <v>0.93675900000000001</v>
      </c>
      <c r="T40">
        <f t="shared" si="8"/>
        <v>1.9082031857417508E-9</v>
      </c>
      <c r="U40">
        <f>T40/AB40</f>
        <v>2.0005960995372763E-2</v>
      </c>
      <c r="V40">
        <f t="shared" si="10"/>
        <v>42.239104104672151</v>
      </c>
      <c r="W40">
        <f t="shared" si="11"/>
        <v>1.1180950870500792E-2</v>
      </c>
      <c r="Y40" s="4" t="s">
        <v>43</v>
      </c>
      <c r="Z40">
        <v>25.617999999999999</v>
      </c>
      <c r="AA40">
        <v>0.87951999999999997</v>
      </c>
      <c r="AB40">
        <f t="shared" si="12"/>
        <v>9.5381730784294964E-8</v>
      </c>
      <c r="AD40" t="s">
        <v>43</v>
      </c>
      <c r="AE40">
        <v>0</v>
      </c>
      <c r="AF40">
        <v>1</v>
      </c>
      <c r="AG40">
        <v>28.35</v>
      </c>
      <c r="AH40">
        <v>27.63</v>
      </c>
      <c r="AI40">
        <v>27.99</v>
      </c>
      <c r="AJ40">
        <v>0.745</v>
      </c>
      <c r="AK40">
        <v>1.70665555E-7</v>
      </c>
    </row>
    <row r="41" spans="1:37">
      <c r="A41" s="4" t="s">
        <v>44</v>
      </c>
      <c r="B41" s="4" t="s">
        <v>137</v>
      </c>
      <c r="C41" s="4" t="s">
        <v>140</v>
      </c>
      <c r="D41">
        <v>30.005199999999999</v>
      </c>
      <c r="E41">
        <v>0.91532400000000003</v>
      </c>
      <c r="F41">
        <f t="shared" si="0"/>
        <v>3.3983243025233509E-9</v>
      </c>
      <c r="G41">
        <f>F41/AB41</f>
        <v>4.439482922671497E-2</v>
      </c>
      <c r="H41">
        <f t="shared" si="2"/>
        <v>79.728501143854672</v>
      </c>
      <c r="I41">
        <f t="shared" si="3"/>
        <v>1.4824066842062311E-2</v>
      </c>
      <c r="K41">
        <v>26.7438</v>
      </c>
      <c r="L41">
        <v>0.85407699999999998</v>
      </c>
      <c r="M41">
        <f t="shared" si="4"/>
        <v>6.7490809769356413E-8</v>
      </c>
      <c r="N41">
        <f>M41/AB41</f>
        <v>0.88168247269940958</v>
      </c>
      <c r="O41">
        <f t="shared" si="6"/>
        <v>583.53552412192732</v>
      </c>
      <c r="P41">
        <f t="shared" si="7"/>
        <v>0.29440635624532979</v>
      </c>
      <c r="R41">
        <v>29.880500000000001</v>
      </c>
      <c r="S41">
        <v>0.93675900000000001</v>
      </c>
      <c r="T41">
        <f t="shared" si="8"/>
        <v>2.6426402695443406E-9</v>
      </c>
      <c r="U41">
        <f>T41/AB41</f>
        <v>3.4522768585372489E-2</v>
      </c>
      <c r="V41">
        <f t="shared" si="10"/>
        <v>72.888816318112774</v>
      </c>
      <c r="W41">
        <f t="shared" si="11"/>
        <v>1.1527644953179594E-2</v>
      </c>
      <c r="Y41" s="4" t="s">
        <v>44</v>
      </c>
      <c r="Z41">
        <v>25.9666</v>
      </c>
      <c r="AA41">
        <v>0.87951999999999997</v>
      </c>
      <c r="AB41">
        <f t="shared" si="12"/>
        <v>7.6547750305983384E-8</v>
      </c>
      <c r="AD41" t="s">
        <v>44</v>
      </c>
      <c r="AE41">
        <v>0</v>
      </c>
      <c r="AF41">
        <v>1</v>
      </c>
      <c r="AG41">
        <v>27.3</v>
      </c>
      <c r="AH41">
        <v>27.62</v>
      </c>
      <c r="AI41">
        <v>27.46</v>
      </c>
      <c r="AJ41">
        <v>0.745</v>
      </c>
      <c r="AK41">
        <v>2.2924372499999999E-7</v>
      </c>
    </row>
    <row r="42" spans="1:37">
      <c r="A42" s="4" t="s">
        <v>45</v>
      </c>
      <c r="B42" s="4" t="s">
        <v>137</v>
      </c>
      <c r="C42" s="4" t="s">
        <v>140</v>
      </c>
      <c r="D42">
        <v>29.500900000000001</v>
      </c>
      <c r="E42">
        <v>0.91532400000000003</v>
      </c>
      <c r="F42">
        <f t="shared" si="0"/>
        <v>4.7162800819019861E-9</v>
      </c>
      <c r="G42">
        <f>F42/AB42</f>
        <v>2.6517979445311066E-2</v>
      </c>
      <c r="H42">
        <f t="shared" si="2"/>
        <v>47.62353614969954</v>
      </c>
      <c r="I42">
        <f t="shared" si="3"/>
        <v>8.7527826515117393E-3</v>
      </c>
      <c r="K42">
        <v>27.7378</v>
      </c>
      <c r="L42">
        <v>0.85407699999999998</v>
      </c>
      <c r="M42">
        <f t="shared" si="4"/>
        <v>3.6536390390909261E-8</v>
      </c>
      <c r="N42">
        <f>M42/AB42</f>
        <v>0.20543123660316315</v>
      </c>
      <c r="O42">
        <f t="shared" si="6"/>
        <v>135.96326118996325</v>
      </c>
      <c r="P42">
        <f t="shared" si="7"/>
        <v>6.7806635400975493E-2</v>
      </c>
      <c r="R42">
        <v>31.476199999999999</v>
      </c>
      <c r="S42">
        <v>0.93675900000000001</v>
      </c>
      <c r="T42">
        <f t="shared" si="8"/>
        <v>9.2034687324806865E-10</v>
      </c>
      <c r="U42">
        <f>T42/AB42</f>
        <v>5.1747858573967945E-3</v>
      </c>
      <c r="V42">
        <f t="shared" si="10"/>
        <v>10.925659537201135</v>
      </c>
      <c r="W42">
        <f t="shared" si="11"/>
        <v>1.7080402362978622E-3</v>
      </c>
      <c r="Y42" s="4" t="s">
        <v>45</v>
      </c>
      <c r="Z42">
        <v>24.630600000000001</v>
      </c>
      <c r="AA42">
        <v>0.87951999999999997</v>
      </c>
      <c r="AB42">
        <f t="shared" si="12"/>
        <v>1.7785216598529052E-7</v>
      </c>
      <c r="AD42" t="s">
        <v>45</v>
      </c>
      <c r="AE42">
        <v>0</v>
      </c>
      <c r="AF42">
        <v>1</v>
      </c>
      <c r="AG42">
        <v>25.8</v>
      </c>
      <c r="AH42">
        <v>26.05</v>
      </c>
      <c r="AI42">
        <v>25.925000000000001</v>
      </c>
      <c r="AJ42">
        <v>0.745</v>
      </c>
      <c r="AK42">
        <v>5.3883208000000004E-7</v>
      </c>
    </row>
    <row r="43" spans="1:37">
      <c r="A43" s="4" t="s">
        <v>46</v>
      </c>
      <c r="B43" s="4" t="s">
        <v>137</v>
      </c>
      <c r="C43" s="4" t="s">
        <v>140</v>
      </c>
      <c r="D43">
        <v>32.335500000000003</v>
      </c>
      <c r="E43">
        <v>0.91532400000000003</v>
      </c>
      <c r="F43">
        <f t="shared" si="0"/>
        <v>7.4740449363217392E-10</v>
      </c>
      <c r="G43">
        <f>F43/AB43</f>
        <v>4.5899537536941513E-3</v>
      </c>
      <c r="H43">
        <f t="shared" si="2"/>
        <v>8.2430800945942266</v>
      </c>
      <c r="I43">
        <f t="shared" si="3"/>
        <v>9.2898681605743921E-4</v>
      </c>
      <c r="K43">
        <v>30.917400000000001</v>
      </c>
      <c r="L43">
        <v>0.85407699999999998</v>
      </c>
      <c r="M43">
        <f t="shared" si="4"/>
        <v>5.1308178003776869E-9</v>
      </c>
      <c r="N43">
        <f>M43/AB43</f>
        <v>3.150933212605795E-2</v>
      </c>
      <c r="O43">
        <f t="shared" si="6"/>
        <v>20.8542363109669</v>
      </c>
      <c r="P43">
        <f t="shared" si="7"/>
        <v>6.3773527357054638E-3</v>
      </c>
      <c r="R43">
        <v>32.446599999999997</v>
      </c>
      <c r="S43">
        <v>0.93675900000000001</v>
      </c>
      <c r="T43">
        <f t="shared" si="8"/>
        <v>4.8458882602905912E-10</v>
      </c>
      <c r="U43">
        <f>T43/AB43</f>
        <v>2.9759525397300528E-3</v>
      </c>
      <c r="V43">
        <f t="shared" si="10"/>
        <v>6.2832057487913255</v>
      </c>
      <c r="W43">
        <f t="shared" si="11"/>
        <v>6.0231994110982292E-4</v>
      </c>
      <c r="Y43" s="4" t="s">
        <v>46</v>
      </c>
      <c r="Z43">
        <v>24.770399999999999</v>
      </c>
      <c r="AA43">
        <v>0.87951999999999997</v>
      </c>
      <c r="AB43">
        <f t="shared" si="12"/>
        <v>1.6283486364773006E-7</v>
      </c>
      <c r="AD43" t="s">
        <v>46</v>
      </c>
      <c r="AE43">
        <v>0</v>
      </c>
      <c r="AF43">
        <v>1</v>
      </c>
      <c r="AG43">
        <v>24.86</v>
      </c>
      <c r="AH43">
        <v>25.55</v>
      </c>
      <c r="AI43">
        <v>25.204999999999998</v>
      </c>
      <c r="AJ43">
        <v>0.745</v>
      </c>
      <c r="AK43">
        <v>8.0453724499999999E-7</v>
      </c>
    </row>
    <row r="44" spans="1:37">
      <c r="A44" s="4" t="s">
        <v>47</v>
      </c>
      <c r="B44" s="4" t="s">
        <v>137</v>
      </c>
      <c r="C44" s="4" t="s">
        <v>140</v>
      </c>
      <c r="D44">
        <v>30.550799999999999</v>
      </c>
      <c r="E44">
        <v>0.91532400000000003</v>
      </c>
      <c r="F44">
        <f t="shared" si="0"/>
        <v>2.3838199462277095E-9</v>
      </c>
      <c r="G44">
        <f>F44/AB44</f>
        <v>2.0174218267918539E-2</v>
      </c>
      <c r="H44">
        <f t="shared" si="2"/>
        <v>36.230800123952548</v>
      </c>
      <c r="I44">
        <f t="shared" si="3"/>
        <v>5.2574674169765263E-3</v>
      </c>
      <c r="K44">
        <v>27.7257</v>
      </c>
      <c r="L44">
        <v>0.85407699999999998</v>
      </c>
      <c r="M44">
        <f t="shared" si="4"/>
        <v>3.6810353238345483E-8</v>
      </c>
      <c r="N44">
        <f>M44/AB44</f>
        <v>0.31152524834131345</v>
      </c>
      <c r="O44">
        <f t="shared" si="6"/>
        <v>206.18085841209404</v>
      </c>
      <c r="P44">
        <f t="shared" si="7"/>
        <v>8.1184500978880247E-2</v>
      </c>
      <c r="R44">
        <v>30.0852</v>
      </c>
      <c r="S44">
        <v>0.93675900000000001</v>
      </c>
      <c r="T44">
        <f t="shared" si="8"/>
        <v>2.3082012764102047E-9</v>
      </c>
      <c r="U44">
        <f>T44/AB44</f>
        <v>1.9534259049336564E-2</v>
      </c>
      <c r="V44">
        <f t="shared" si="10"/>
        <v>41.243187557118759</v>
      </c>
      <c r="W44">
        <f t="shared" si="11"/>
        <v>5.0906919466605889E-3</v>
      </c>
      <c r="Y44" s="4" t="s">
        <v>47</v>
      </c>
      <c r="Z44">
        <v>25.278600000000001</v>
      </c>
      <c r="AA44">
        <v>0.87951999999999997</v>
      </c>
      <c r="AB44">
        <f t="shared" si="12"/>
        <v>1.1816170096754181E-7</v>
      </c>
      <c r="AD44" t="s">
        <v>47</v>
      </c>
      <c r="AE44">
        <v>0</v>
      </c>
      <c r="AF44">
        <v>1</v>
      </c>
      <c r="AG44">
        <v>26.34</v>
      </c>
      <c r="AH44">
        <v>26.13</v>
      </c>
      <c r="AI44">
        <v>26.234999999999999</v>
      </c>
      <c r="AJ44">
        <v>0.745</v>
      </c>
      <c r="AK44">
        <v>4.53416019E-7</v>
      </c>
    </row>
    <row r="45" spans="1:37">
      <c r="A45" s="4" t="s">
        <v>48</v>
      </c>
      <c r="B45" s="4" t="s">
        <v>137</v>
      </c>
      <c r="C45" s="4" t="s">
        <v>140</v>
      </c>
      <c r="D45">
        <v>31.39</v>
      </c>
      <c r="E45">
        <v>0.91532400000000003</v>
      </c>
      <c r="F45">
        <f t="shared" si="0"/>
        <v>1.3817063471351756E-9</v>
      </c>
      <c r="G45">
        <f>F45/AB45</f>
        <v>2.0061286522717523E-2</v>
      </c>
      <c r="H45">
        <f t="shared" si="2"/>
        <v>36.027986441970448</v>
      </c>
      <c r="I45">
        <f t="shared" si="3"/>
        <v>0.16642518810045204</v>
      </c>
      <c r="K45">
        <v>27.618600000000001</v>
      </c>
      <c r="L45">
        <v>0.85407699999999998</v>
      </c>
      <c r="M45">
        <f t="shared" si="4"/>
        <v>3.9326606150659374E-8</v>
      </c>
      <c r="N45">
        <f>M45/AB45</f>
        <v>0.57099130766116313</v>
      </c>
      <c r="O45">
        <f t="shared" si="6"/>
        <v>377.9066980485577</v>
      </c>
      <c r="P45">
        <f t="shared" si="7"/>
        <v>4.7368515311130537</v>
      </c>
      <c r="R45">
        <v>28.607299999999999</v>
      </c>
      <c r="S45">
        <v>0.93675900000000001</v>
      </c>
      <c r="T45">
        <f t="shared" si="8"/>
        <v>6.1311604367055245E-9</v>
      </c>
      <c r="U45">
        <f>T45/AB45</f>
        <v>8.9019614401080943E-2</v>
      </c>
      <c r="V45">
        <f t="shared" si="10"/>
        <v>187.94941972118792</v>
      </c>
      <c r="W45">
        <f t="shared" si="11"/>
        <v>0.73849232224228933</v>
      </c>
      <c r="Y45" s="4" t="s">
        <v>48</v>
      </c>
      <c r="Z45">
        <v>26.134</v>
      </c>
      <c r="AA45">
        <v>0.87951999999999997</v>
      </c>
      <c r="AB45">
        <f t="shared" si="12"/>
        <v>6.8874264149037647E-8</v>
      </c>
      <c r="AD45" t="s">
        <v>48</v>
      </c>
      <c r="AE45">
        <v>0</v>
      </c>
      <c r="AF45">
        <v>1</v>
      </c>
      <c r="AG45">
        <v>33.520000000000003</v>
      </c>
      <c r="AH45">
        <v>33.32</v>
      </c>
      <c r="AI45">
        <v>33.42</v>
      </c>
      <c r="AJ45">
        <v>0.745</v>
      </c>
      <c r="AK45">
        <v>8.3022669999999996E-9</v>
      </c>
    </row>
    <row r="46" spans="1:37">
      <c r="A46" s="4" t="s">
        <v>49</v>
      </c>
      <c r="B46" s="4" t="s">
        <v>137</v>
      </c>
      <c r="C46" s="4" t="s">
        <v>140</v>
      </c>
      <c r="D46">
        <v>32.7014</v>
      </c>
      <c r="E46">
        <v>0.91532400000000003</v>
      </c>
      <c r="F46">
        <f t="shared" si="0"/>
        <v>5.8922784923836247E-10</v>
      </c>
      <c r="G46">
        <f>F46/AB46</f>
        <v>2.6399433569546282E-3</v>
      </c>
      <c r="H46">
        <f t="shared" si="2"/>
        <v>4.7410640072472958</v>
      </c>
      <c r="I46">
        <f t="shared" si="3"/>
        <v>2.3587581196344871E-4</v>
      </c>
      <c r="K46">
        <v>28.0471</v>
      </c>
      <c r="L46">
        <v>0.85407699999999998</v>
      </c>
      <c r="M46">
        <f t="shared" si="4"/>
        <v>3.0185176587782458E-8</v>
      </c>
      <c r="N46">
        <f>M46/AB46</f>
        <v>0.13523996958803375</v>
      </c>
      <c r="O46">
        <f t="shared" si="6"/>
        <v>89.507650406352056</v>
      </c>
      <c r="P46">
        <f t="shared" si="7"/>
        <v>1.2083531092609659E-2</v>
      </c>
      <c r="R46">
        <v>29.807700000000001</v>
      </c>
      <c r="S46">
        <v>0.93675900000000001</v>
      </c>
      <c r="T46">
        <f t="shared" si="8"/>
        <v>2.772918792664753E-9</v>
      </c>
      <c r="U46">
        <f>T46/AB46</f>
        <v>1.2423629595125664E-2</v>
      </c>
      <c r="V46">
        <f t="shared" si="10"/>
        <v>26.230331247160425</v>
      </c>
      <c r="W46">
        <f t="shared" si="11"/>
        <v>1.1100365886879753E-3</v>
      </c>
      <c r="Y46" s="4" t="s">
        <v>49</v>
      </c>
      <c r="Z46">
        <v>24.270700000000001</v>
      </c>
      <c r="AA46">
        <v>0.87951999999999997</v>
      </c>
      <c r="AB46">
        <f t="shared" si="12"/>
        <v>2.2319715598674086E-7</v>
      </c>
      <c r="AD46" t="s">
        <v>49</v>
      </c>
      <c r="AE46">
        <v>0</v>
      </c>
      <c r="AF46">
        <v>1</v>
      </c>
      <c r="AG46">
        <v>23.22</v>
      </c>
      <c r="AH46">
        <v>23.12</v>
      </c>
      <c r="AI46">
        <v>23.17</v>
      </c>
      <c r="AJ46">
        <v>0.745</v>
      </c>
      <c r="AK46">
        <v>2.4980426959999999E-6</v>
      </c>
    </row>
  </sheetData>
  <conditionalFormatting sqref="O1:Q1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{34F9EEBD-7B07-EB40-98EA-B1A1FCD6FA47}</x14:id>
        </ext>
      </extLst>
    </cfRule>
  </conditionalFormatting>
  <conditionalFormatting sqref="V1:X1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{6A940615-E0ED-5C49-9BAE-2B39F7AC5E94}</x14:id>
        </ext>
      </extLst>
    </cfRule>
  </conditionalFormatting>
  <conditionalFormatting sqref="H2:I4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{67E96B52-BE2A-F341-A437-FDF094E45933}</x14:id>
        </ext>
      </extLst>
    </cfRule>
  </conditionalFormatting>
  <conditionalFormatting sqref="O2:P4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{926C5B46-71A9-C448-8849-53861C2066EF}</x14:id>
        </ext>
      </extLst>
    </cfRule>
  </conditionalFormatting>
  <conditionalFormatting sqref="V2:W4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{813B1A9F-4C47-594D-8E78-4496D2CA0206}</x14:id>
        </ext>
      </extLst>
    </cfRule>
  </conditionalFormatting>
  <conditionalFormatting sqref="AB2:AB46">
    <cfRule type="dataBar" priority="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{1A5FB974-0E68-9F43-8851-7E1F6893FDB4}</x14:id>
        </ext>
      </extLst>
    </cfRule>
  </conditionalFormatting>
  <conditionalFormatting sqref="F2:F4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{277F9AEA-C9A6-DA48-88CB-92D9442EC9B8}</x14:id>
        </ext>
      </extLst>
    </cfRule>
  </conditionalFormatting>
  <conditionalFormatting sqref="M1:M1048576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{F473D6D6-B56F-2340-A880-F03E79E30117}</x14:id>
        </ext>
      </extLst>
    </cfRule>
  </conditionalFormatting>
  <conditionalFormatting sqref="T1:T1048576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{C2B1B624-23AF-1B4E-AF33-D0DAED098690}</x14:id>
        </ext>
      </extLst>
    </cfRule>
  </conditionalFormatting>
  <conditionalFormatting sqref="AK1:AK1048576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{886C5941-FEA3-784C-8F66-67215A882C90}</x14:id>
        </ext>
      </extLst>
    </cfRule>
  </conditionalFormatting>
  <conditionalFormatting sqref="I2:I46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{D0CB2B74-BF2E-C942-B3D5-3F01FDA09856}</x14:id>
        </ext>
      </extLst>
    </cfRule>
  </conditionalFormatting>
  <conditionalFormatting sqref="P2:P46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{3C02388A-49FC-164C-89C9-F5D284256A10}</x14:id>
        </ext>
      </extLst>
    </cfRule>
  </conditionalFormatting>
  <conditionalFormatting sqref="W2:W4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{A2C5295B-56AB-3B4D-BFCD-586047578814}</x14:id>
        </ext>
      </extLst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F9EEBD-7B07-EB40-98EA-B1A1FCD6FA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O1:Q1</xm:sqref>
        </x14:conditionalFormatting>
        <x14:conditionalFormatting xmlns:xm="http://schemas.microsoft.com/office/excel/2006/main">
          <x14:cfRule type="dataBar" id="{6A940615-E0ED-5C49-9BAE-2B39F7AC5E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V1:X1</xm:sqref>
        </x14:conditionalFormatting>
        <x14:conditionalFormatting xmlns:xm="http://schemas.microsoft.com/office/excel/2006/main">
          <x14:cfRule type="dataBar" id="{67E96B52-BE2A-F341-A437-FDF094E459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H2:I46</xm:sqref>
        </x14:conditionalFormatting>
        <x14:conditionalFormatting xmlns:xm="http://schemas.microsoft.com/office/excel/2006/main">
          <x14:cfRule type="dataBar" id="{926C5B46-71A9-C448-8849-53861C2066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O2:P46</xm:sqref>
        </x14:conditionalFormatting>
        <x14:conditionalFormatting xmlns:xm="http://schemas.microsoft.com/office/excel/2006/main">
          <x14:cfRule type="dataBar" id="{813B1A9F-4C47-594D-8E78-4496D2CA0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V2:W46</xm:sqref>
        </x14:conditionalFormatting>
        <x14:conditionalFormatting xmlns:xm="http://schemas.microsoft.com/office/excel/2006/main">
          <x14:cfRule type="dataBar" id="{1A5FB974-0E68-9F43-8851-7E1F6893FD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AB2:AB46</xm:sqref>
        </x14:conditionalFormatting>
        <x14:conditionalFormatting xmlns:xm="http://schemas.microsoft.com/office/excel/2006/main">
          <x14:cfRule type="dataBar" id="{277F9AEA-C9A6-DA48-88CB-92D9442EC9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F2:F46</xm:sqref>
        </x14:conditionalFormatting>
        <x14:conditionalFormatting xmlns:xm="http://schemas.microsoft.com/office/excel/2006/main">
          <x14:cfRule type="dataBar" id="{F473D6D6-B56F-2340-A880-F03E79E301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M1:M1048576</xm:sqref>
        </x14:conditionalFormatting>
        <x14:conditionalFormatting xmlns:xm="http://schemas.microsoft.com/office/excel/2006/main">
          <x14:cfRule type="dataBar" id="{C2B1B624-23AF-1B4E-AF33-D0DAED0986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T1:T1048576</xm:sqref>
        </x14:conditionalFormatting>
        <x14:conditionalFormatting xmlns:xm="http://schemas.microsoft.com/office/excel/2006/main">
          <x14:cfRule type="dataBar" id="{886C5941-FEA3-784C-8F66-67215A882C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AK1:AK1048576</xm:sqref>
        </x14:conditionalFormatting>
        <x14:conditionalFormatting xmlns:xm="http://schemas.microsoft.com/office/excel/2006/main">
          <x14:cfRule type="dataBar" id="{D0CB2B74-BF2E-C942-B3D5-3F01FDA098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I2:I46</xm:sqref>
        </x14:conditionalFormatting>
        <x14:conditionalFormatting xmlns:xm="http://schemas.microsoft.com/office/excel/2006/main">
          <x14:cfRule type="dataBar" id="{3C02388A-49FC-164C-89C9-F5D284256A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P2:P46</xm:sqref>
        </x14:conditionalFormatting>
        <x14:conditionalFormatting xmlns:xm="http://schemas.microsoft.com/office/excel/2006/main">
          <x14:cfRule type="dataBar" id="{A2C5295B-56AB-3B4D-BFCD-5860475788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W2:W46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H44"/>
    </sheetView>
  </sheetViews>
  <sheetFormatPr baseColWidth="10" defaultColWidth="8.83203125" defaultRowHeight="14" x14ac:dyDescent="0"/>
  <cols>
    <col min="2" max="2" width="12.83203125" customWidth="1"/>
    <col min="3" max="3" width="16.33203125" customWidth="1"/>
    <col min="4" max="4" width="8.5" customWidth="1"/>
    <col min="5" max="5" width="9.33203125" customWidth="1"/>
    <col min="6" max="6" width="10.5" customWidth="1"/>
    <col min="7" max="7" width="12.83203125" customWidth="1"/>
    <col min="8" max="8" width="19.5" customWidth="1"/>
    <col min="9" max="9" width="21" customWidth="1"/>
    <col min="10" max="10" width="21.83203125" customWidth="1"/>
    <col min="11" max="11" width="15.83203125" customWidth="1"/>
  </cols>
  <sheetData>
    <row r="1" spans="1:11">
      <c r="B1" t="s">
        <v>51</v>
      </c>
      <c r="C1" t="s">
        <v>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7</v>
      </c>
      <c r="J1" t="s">
        <v>57</v>
      </c>
      <c r="K1" t="s">
        <v>58</v>
      </c>
    </row>
    <row r="2" spans="1:11">
      <c r="A2" t="s">
        <v>10</v>
      </c>
      <c r="B2">
        <v>1</v>
      </c>
      <c r="C2">
        <v>0</v>
      </c>
      <c r="D2">
        <v>26.45</v>
      </c>
      <c r="E2">
        <v>26.49</v>
      </c>
      <c r="F2">
        <v>26.47</v>
      </c>
      <c r="G2">
        <v>0.67210232558140004</v>
      </c>
      <c r="H2">
        <v>1.23092711E-6</v>
      </c>
      <c r="I2">
        <v>1.20559E-8</v>
      </c>
      <c r="J2">
        <v>102.101638505948</v>
      </c>
      <c r="K2">
        <v>819.67214388051195</v>
      </c>
    </row>
    <row r="3" spans="1:11">
      <c r="A3" t="s">
        <v>11</v>
      </c>
      <c r="B3">
        <v>1</v>
      </c>
      <c r="C3">
        <v>0</v>
      </c>
      <c r="D3">
        <v>26.4</v>
      </c>
      <c r="E3">
        <v>26.54</v>
      </c>
      <c r="F3">
        <v>26.47</v>
      </c>
      <c r="G3">
        <v>0.67200000000000004</v>
      </c>
      <c r="H3">
        <v>1.2329227060000001E-6</v>
      </c>
      <c r="K3">
        <v>0</v>
      </c>
    </row>
    <row r="4" spans="1:11">
      <c r="A4" t="s">
        <v>12</v>
      </c>
      <c r="B4">
        <v>1</v>
      </c>
      <c r="C4">
        <v>0</v>
      </c>
      <c r="D4">
        <v>26.82</v>
      </c>
      <c r="E4">
        <v>25.76</v>
      </c>
      <c r="F4">
        <v>26.29</v>
      </c>
      <c r="G4">
        <v>0.67200000000000004</v>
      </c>
      <c r="H4">
        <v>1.352441162E-6</v>
      </c>
      <c r="I4">
        <v>2.6579642999999999E-8</v>
      </c>
      <c r="J4">
        <v>50.882593884902199</v>
      </c>
      <c r="K4">
        <v>408.48555837240099</v>
      </c>
    </row>
    <row r="5" spans="1:11">
      <c r="A5" t="s">
        <v>13</v>
      </c>
      <c r="B5">
        <v>1</v>
      </c>
      <c r="C5">
        <v>0</v>
      </c>
      <c r="D5">
        <v>27.12</v>
      </c>
      <c r="E5">
        <v>28.04</v>
      </c>
      <c r="F5">
        <v>27.58</v>
      </c>
      <c r="G5">
        <v>0.67200000000000004</v>
      </c>
      <c r="H5">
        <v>6.9685687299999999E-7</v>
      </c>
      <c r="I5">
        <v>4.9310802E-8</v>
      </c>
      <c r="J5">
        <v>14.1319314315152</v>
      </c>
      <c r="K5">
        <v>113.451171823924</v>
      </c>
    </row>
    <row r="6" spans="1:11">
      <c r="A6" t="s">
        <v>14</v>
      </c>
      <c r="B6">
        <v>1</v>
      </c>
      <c r="C6">
        <v>0</v>
      </c>
      <c r="D6">
        <v>27.84</v>
      </c>
      <c r="E6">
        <v>27.76</v>
      </c>
      <c r="F6">
        <v>27.8</v>
      </c>
      <c r="G6">
        <v>0.67200000000000004</v>
      </c>
      <c r="H6">
        <v>6.2234557800000001E-7</v>
      </c>
      <c r="I6">
        <v>2.7790269999999999E-8</v>
      </c>
      <c r="J6">
        <v>22.394369296764399</v>
      </c>
      <c r="K6">
        <v>179.78203837797801</v>
      </c>
    </row>
    <row r="7" spans="1:11">
      <c r="A7" t="s">
        <v>15</v>
      </c>
      <c r="B7">
        <v>1</v>
      </c>
      <c r="C7">
        <v>0</v>
      </c>
      <c r="D7">
        <v>26.58</v>
      </c>
      <c r="E7">
        <v>27.51</v>
      </c>
      <c r="F7">
        <v>27.045000000000002</v>
      </c>
      <c r="G7">
        <v>0.67200000000000004</v>
      </c>
      <c r="H7">
        <v>9.1743434399999996E-7</v>
      </c>
      <c r="I7">
        <v>1.3475929E-8</v>
      </c>
      <c r="J7">
        <v>68.079488260746601</v>
      </c>
      <c r="K7">
        <v>546.54225841560299</v>
      </c>
    </row>
    <row r="8" spans="1:11">
      <c r="A8" t="s">
        <v>16</v>
      </c>
      <c r="B8">
        <v>1</v>
      </c>
      <c r="C8">
        <v>0</v>
      </c>
      <c r="D8">
        <v>27.77</v>
      </c>
      <c r="E8">
        <v>26.96</v>
      </c>
      <c r="F8">
        <v>27.364999999999998</v>
      </c>
      <c r="G8">
        <v>0.67200000000000004</v>
      </c>
      <c r="H8">
        <v>7.7828630099999999E-7</v>
      </c>
      <c r="I8">
        <v>6.2301162000000002E-8</v>
      </c>
      <c r="J8">
        <v>12.492323988473901</v>
      </c>
      <c r="K8">
        <v>100.288400220784</v>
      </c>
    </row>
    <row r="9" spans="1:11">
      <c r="A9" t="s">
        <v>17</v>
      </c>
      <c r="B9">
        <v>1</v>
      </c>
      <c r="C9">
        <v>0</v>
      </c>
      <c r="D9">
        <v>24.77</v>
      </c>
      <c r="E9">
        <v>24.56</v>
      </c>
      <c r="F9">
        <v>24.664999999999999</v>
      </c>
      <c r="G9">
        <v>0.67200000000000004</v>
      </c>
      <c r="H9">
        <v>3.1180087090000002E-6</v>
      </c>
      <c r="I9">
        <v>6.0278759999999996E-9</v>
      </c>
      <c r="J9">
        <v>517.26490151189898</v>
      </c>
      <c r="K9">
        <v>4152.60359168184</v>
      </c>
    </row>
    <row r="10" spans="1:11">
      <c r="A10" t="s">
        <v>18</v>
      </c>
      <c r="B10">
        <v>1</v>
      </c>
      <c r="C10">
        <v>0</v>
      </c>
      <c r="D10">
        <v>27.87</v>
      </c>
      <c r="E10">
        <v>28.33</v>
      </c>
      <c r="F10">
        <v>28.1</v>
      </c>
      <c r="G10">
        <v>0.67200000000000004</v>
      </c>
      <c r="H10">
        <v>5.3340947500000001E-7</v>
      </c>
      <c r="I10">
        <v>1.6420866999999999E-8</v>
      </c>
      <c r="J10">
        <v>32.4836360791221</v>
      </c>
      <c r="K10">
        <v>260.77869087729903</v>
      </c>
    </row>
    <row r="11" spans="1:11">
      <c r="A11" t="s">
        <v>19</v>
      </c>
      <c r="B11">
        <v>1</v>
      </c>
      <c r="C11">
        <v>0</v>
      </c>
      <c r="D11">
        <v>25.63</v>
      </c>
      <c r="E11">
        <v>26.53</v>
      </c>
      <c r="F11">
        <v>26.08</v>
      </c>
      <c r="G11">
        <v>0.67200000000000004</v>
      </c>
      <c r="H11">
        <v>1.506600119E-6</v>
      </c>
      <c r="I11">
        <v>3.8169472999999998E-8</v>
      </c>
      <c r="J11">
        <v>39.471336295403802</v>
      </c>
      <c r="K11">
        <v>316.87596121386002</v>
      </c>
    </row>
    <row r="12" spans="1:11">
      <c r="A12" t="s">
        <v>20</v>
      </c>
      <c r="B12">
        <v>1</v>
      </c>
      <c r="C12">
        <v>0</v>
      </c>
      <c r="D12">
        <v>26.88</v>
      </c>
      <c r="E12">
        <v>26.59</v>
      </c>
      <c r="F12">
        <v>26.734999999999999</v>
      </c>
      <c r="G12">
        <v>0.67200000000000004</v>
      </c>
      <c r="H12">
        <v>1.0759156840000001E-6</v>
      </c>
      <c r="I12">
        <v>3.4529714999999997E-8</v>
      </c>
      <c r="J12">
        <v>31.159124634096202</v>
      </c>
      <c r="K12">
        <v>250.14551053244699</v>
      </c>
    </row>
    <row r="13" spans="1:11">
      <c r="A13" t="s">
        <v>21</v>
      </c>
      <c r="B13">
        <v>1</v>
      </c>
      <c r="C13">
        <v>0</v>
      </c>
      <c r="D13">
        <v>27.03</v>
      </c>
      <c r="E13">
        <v>26.69</v>
      </c>
      <c r="F13">
        <v>26.86</v>
      </c>
      <c r="G13">
        <v>0.67200000000000004</v>
      </c>
      <c r="H13">
        <v>1.008959432E-6</v>
      </c>
      <c r="I13">
        <v>7.0615512999999995E-8</v>
      </c>
      <c r="J13">
        <v>14.2880705187329</v>
      </c>
      <c r="K13">
        <v>114.704656706596</v>
      </c>
    </row>
    <row r="14" spans="1:11">
      <c r="A14" t="s">
        <v>22</v>
      </c>
      <c r="B14">
        <v>1</v>
      </c>
      <c r="C14">
        <v>1</v>
      </c>
      <c r="D14">
        <v>25.69</v>
      </c>
      <c r="E14">
        <v>25.83</v>
      </c>
      <c r="F14">
        <v>25.76</v>
      </c>
      <c r="G14">
        <v>0.67200000000000004</v>
      </c>
      <c r="H14">
        <v>1.7759617379999999E-6</v>
      </c>
      <c r="I14">
        <v>9.3281997000000003E-8</v>
      </c>
      <c r="J14">
        <v>19.038633330851301</v>
      </c>
      <c r="K14">
        <v>152.84218380045601</v>
      </c>
    </row>
    <row r="15" spans="1:11">
      <c r="A15" t="s">
        <v>23</v>
      </c>
      <c r="B15">
        <v>1</v>
      </c>
      <c r="C15">
        <v>1</v>
      </c>
      <c r="D15">
        <v>26.4</v>
      </c>
      <c r="E15">
        <v>25.49</v>
      </c>
      <c r="F15">
        <v>25.945</v>
      </c>
      <c r="G15">
        <v>0.67200000000000004</v>
      </c>
      <c r="H15">
        <v>1.614860064E-6</v>
      </c>
      <c r="I15">
        <v>9.8662760000000008E-9</v>
      </c>
      <c r="J15">
        <v>163.67472674005199</v>
      </c>
      <c r="K15">
        <v>1313.9810107774099</v>
      </c>
    </row>
    <row r="16" spans="1:11">
      <c r="A16" t="s">
        <v>24</v>
      </c>
      <c r="B16">
        <v>1</v>
      </c>
      <c r="C16">
        <v>1</v>
      </c>
      <c r="D16">
        <v>28.95</v>
      </c>
      <c r="E16">
        <v>27.96</v>
      </c>
      <c r="F16">
        <v>28.454999999999998</v>
      </c>
      <c r="G16">
        <v>0.67200000000000004</v>
      </c>
      <c r="H16">
        <v>4.4443868E-7</v>
      </c>
      <c r="I16">
        <v>7.6127664000000004E-8</v>
      </c>
      <c r="J16">
        <v>5.8380706478846598</v>
      </c>
      <c r="K16">
        <v>46.868042022643401</v>
      </c>
    </row>
    <row r="17" spans="1:11">
      <c r="A17" t="s">
        <v>25</v>
      </c>
      <c r="B17">
        <v>1</v>
      </c>
      <c r="C17">
        <v>1</v>
      </c>
      <c r="D17">
        <v>26.98</v>
      </c>
      <c r="E17">
        <v>26.59</v>
      </c>
      <c r="F17">
        <v>26.785</v>
      </c>
      <c r="G17">
        <v>0.67200000000000004</v>
      </c>
      <c r="H17">
        <v>1.0486158670000001E-6</v>
      </c>
      <c r="I17">
        <v>3.2361953720000002E-6</v>
      </c>
      <c r="J17">
        <v>0.32402736752008998</v>
      </c>
      <c r="K17">
        <v>2.6012923092872802</v>
      </c>
    </row>
    <row r="18" spans="1:11">
      <c r="A18" t="s">
        <v>26</v>
      </c>
      <c r="B18">
        <v>1</v>
      </c>
      <c r="C18">
        <v>1</v>
      </c>
      <c r="D18">
        <v>26.21</v>
      </c>
      <c r="E18">
        <v>26.41</v>
      </c>
      <c r="F18">
        <v>26.31</v>
      </c>
      <c r="G18">
        <v>0.67200000000000004</v>
      </c>
      <c r="H18">
        <v>1.338608735E-6</v>
      </c>
      <c r="I18">
        <v>7.5704997000000004E-8</v>
      </c>
      <c r="J18">
        <v>17.6819071744745</v>
      </c>
      <c r="K18">
        <v>141.95038369294599</v>
      </c>
    </row>
    <row r="19" spans="1:11">
      <c r="A19" t="s">
        <v>27</v>
      </c>
      <c r="B19">
        <v>1</v>
      </c>
      <c r="C19">
        <v>1</v>
      </c>
      <c r="D19">
        <v>26.61</v>
      </c>
      <c r="E19">
        <v>27.71</v>
      </c>
      <c r="F19">
        <v>27.16</v>
      </c>
      <c r="G19">
        <v>0.67200000000000004</v>
      </c>
      <c r="H19">
        <v>8.6477439600000005E-7</v>
      </c>
      <c r="I19">
        <v>1.431543092E-6</v>
      </c>
      <c r="J19">
        <v>0.60408547988813999</v>
      </c>
      <c r="K19">
        <v>4.8495993564114297</v>
      </c>
    </row>
    <row r="20" spans="1:11">
      <c r="A20" t="s">
        <v>28</v>
      </c>
      <c r="B20">
        <v>1</v>
      </c>
      <c r="C20">
        <v>1</v>
      </c>
      <c r="D20">
        <v>25.06</v>
      </c>
      <c r="E20">
        <v>26.2</v>
      </c>
      <c r="F20">
        <v>25.63</v>
      </c>
      <c r="G20">
        <v>0.67200000000000004</v>
      </c>
      <c r="H20">
        <v>1.898691125E-6</v>
      </c>
      <c r="I20">
        <v>4.359084504E-6</v>
      </c>
      <c r="J20">
        <v>0.43557107536971001</v>
      </c>
      <c r="K20">
        <v>3.4967654034252398</v>
      </c>
    </row>
    <row r="21" spans="1:11">
      <c r="A21" t="s">
        <v>29</v>
      </c>
      <c r="B21">
        <v>1</v>
      </c>
      <c r="C21">
        <v>1</v>
      </c>
      <c r="D21">
        <v>28.62</v>
      </c>
      <c r="E21">
        <v>28.38</v>
      </c>
      <c r="F21">
        <v>28.5</v>
      </c>
      <c r="G21">
        <v>0.67200000000000004</v>
      </c>
      <c r="H21">
        <v>4.3427638800000002E-7</v>
      </c>
      <c r="I21">
        <v>1.3659276799999999E-7</v>
      </c>
      <c r="J21">
        <v>3.1793512519115699</v>
      </c>
      <c r="K21">
        <v>25.523837765362899</v>
      </c>
    </row>
    <row r="22" spans="1:11">
      <c r="A22" t="s">
        <v>30</v>
      </c>
      <c r="B22">
        <v>1</v>
      </c>
      <c r="C22">
        <v>1</v>
      </c>
      <c r="D22">
        <v>26.84</v>
      </c>
      <c r="E22">
        <v>26.64</v>
      </c>
      <c r="F22">
        <v>26.74</v>
      </c>
      <c r="G22">
        <v>0.67200000000000004</v>
      </c>
      <c r="H22">
        <v>1.0731540209999999E-6</v>
      </c>
      <c r="I22">
        <v>3.1574016400000001E-7</v>
      </c>
      <c r="J22">
        <v>3.3988517931631499</v>
      </c>
      <c r="K22">
        <v>27.285988518899899</v>
      </c>
    </row>
    <row r="23" spans="1:11">
      <c r="A23" t="s">
        <v>31</v>
      </c>
      <c r="B23">
        <v>0</v>
      </c>
      <c r="C23">
        <v>0</v>
      </c>
      <c r="D23">
        <v>28.73</v>
      </c>
      <c r="E23">
        <v>34.31</v>
      </c>
      <c r="F23">
        <v>31.52</v>
      </c>
      <c r="G23">
        <v>0.67200000000000004</v>
      </c>
      <c r="H23">
        <v>9.1958667999999997E-8</v>
      </c>
      <c r="I23">
        <v>8.0486315000000001E-8</v>
      </c>
      <c r="J23">
        <v>1.1425379281463801</v>
      </c>
      <c r="K23">
        <v>9.1722966127912695</v>
      </c>
    </row>
    <row r="24" spans="1:11">
      <c r="A24" t="s">
        <v>32</v>
      </c>
      <c r="B24">
        <v>0</v>
      </c>
      <c r="C24">
        <v>0</v>
      </c>
      <c r="D24">
        <v>27.22</v>
      </c>
      <c r="E24">
        <v>28.45</v>
      </c>
      <c r="F24">
        <v>27.835000000000001</v>
      </c>
      <c r="G24">
        <v>0.67200000000000004</v>
      </c>
      <c r="H24">
        <v>6.11249248E-7</v>
      </c>
      <c r="I24">
        <v>1.0340225E-7</v>
      </c>
      <c r="J24">
        <v>5.9113727912288496</v>
      </c>
      <c r="K24">
        <v>47.456511765785301</v>
      </c>
    </row>
    <row r="25" spans="1:11">
      <c r="A25" t="s">
        <v>59</v>
      </c>
      <c r="B25">
        <v>0</v>
      </c>
      <c r="C25">
        <v>0</v>
      </c>
      <c r="D25">
        <v>28.69</v>
      </c>
      <c r="E25">
        <v>29.91</v>
      </c>
      <c r="F25">
        <v>29.3</v>
      </c>
      <c r="G25">
        <v>0.67200000000000004</v>
      </c>
      <c r="H25">
        <v>2.8785726700000002E-7</v>
      </c>
      <c r="I25">
        <v>4.3869735999999997E-8</v>
      </c>
      <c r="J25">
        <v>6.5616365698403101</v>
      </c>
      <c r="K25">
        <v>52.676830590259897</v>
      </c>
    </row>
    <row r="26" spans="1:11">
      <c r="A26" t="s">
        <v>33</v>
      </c>
      <c r="B26">
        <v>0</v>
      </c>
      <c r="C26">
        <v>0</v>
      </c>
      <c r="D26">
        <v>29.06</v>
      </c>
      <c r="E26">
        <v>28.87</v>
      </c>
      <c r="F26">
        <v>28.965</v>
      </c>
      <c r="G26">
        <v>0.67200000000000004</v>
      </c>
      <c r="H26">
        <v>3.4194900900000002E-7</v>
      </c>
      <c r="I26">
        <v>2.4782711300000003E-7</v>
      </c>
      <c r="J26">
        <v>1.3797885368740901</v>
      </c>
      <c r="K26">
        <v>11.0769449410496</v>
      </c>
    </row>
    <row r="27" spans="1:11">
      <c r="A27" t="s">
        <v>60</v>
      </c>
      <c r="B27">
        <v>0</v>
      </c>
      <c r="C27">
        <v>0</v>
      </c>
      <c r="D27">
        <v>28.47</v>
      </c>
      <c r="E27">
        <v>27.88</v>
      </c>
      <c r="F27">
        <v>28.175000000000001</v>
      </c>
      <c r="G27">
        <v>0.67200000000000004</v>
      </c>
      <c r="H27">
        <v>5.1323705599999997E-7</v>
      </c>
      <c r="I27">
        <v>4.2801610000000001E-9</v>
      </c>
      <c r="J27">
        <v>119.91068459103499</v>
      </c>
      <c r="K27">
        <v>962.64319898438896</v>
      </c>
    </row>
    <row r="28" spans="1:11">
      <c r="A28" t="s">
        <v>34</v>
      </c>
      <c r="B28">
        <v>0</v>
      </c>
      <c r="C28">
        <v>0</v>
      </c>
      <c r="D28">
        <v>28.04</v>
      </c>
      <c r="E28">
        <v>29.44</v>
      </c>
      <c r="F28">
        <v>28.74</v>
      </c>
      <c r="G28">
        <v>0.67200000000000004</v>
      </c>
      <c r="H28">
        <v>3.8387471899999997E-7</v>
      </c>
      <c r="I28">
        <v>1.70665555E-7</v>
      </c>
      <c r="J28">
        <v>2.2492805766265098</v>
      </c>
      <c r="K28">
        <v>18.057228653826598</v>
      </c>
    </row>
    <row r="29" spans="1:11">
      <c r="A29" t="s">
        <v>35</v>
      </c>
      <c r="B29">
        <v>0</v>
      </c>
      <c r="C29">
        <v>0</v>
      </c>
      <c r="D29">
        <v>28.89</v>
      </c>
      <c r="E29">
        <v>28.71</v>
      </c>
      <c r="F29">
        <v>28.8</v>
      </c>
      <c r="G29">
        <v>0.67200000000000004</v>
      </c>
      <c r="H29">
        <v>3.72216254E-7</v>
      </c>
      <c r="I29">
        <v>1.47255013E-7</v>
      </c>
      <c r="J29">
        <v>2.52769835542313</v>
      </c>
      <c r="K29">
        <v>20.292367099987601</v>
      </c>
    </row>
    <row r="30" spans="1:11">
      <c r="A30" t="s">
        <v>36</v>
      </c>
      <c r="B30">
        <v>0</v>
      </c>
      <c r="C30">
        <v>0</v>
      </c>
      <c r="D30">
        <v>28.58</v>
      </c>
      <c r="E30">
        <v>27.84</v>
      </c>
      <c r="F30">
        <v>28.21</v>
      </c>
      <c r="G30">
        <v>0.67200000000000004</v>
      </c>
      <c r="H30">
        <v>5.04086116E-7</v>
      </c>
      <c r="I30">
        <v>4.4839519600000001E-7</v>
      </c>
      <c r="J30">
        <v>1.12420052667746</v>
      </c>
      <c r="K30">
        <v>9.0250839196829702</v>
      </c>
    </row>
    <row r="31" spans="1:11">
      <c r="A31" t="s">
        <v>61</v>
      </c>
      <c r="B31">
        <v>0</v>
      </c>
      <c r="C31">
        <v>0</v>
      </c>
      <c r="D31">
        <v>32.78</v>
      </c>
      <c r="E31">
        <v>32.200000000000003</v>
      </c>
      <c r="F31">
        <v>32.49</v>
      </c>
      <c r="G31">
        <v>0.67200000000000004</v>
      </c>
      <c r="H31">
        <v>5.5853897999999999E-8</v>
      </c>
      <c r="I31">
        <v>9.1736881000000001E-8</v>
      </c>
      <c r="J31">
        <v>0.12456399704225</v>
      </c>
      <c r="K31">
        <v>1</v>
      </c>
    </row>
    <row r="32" spans="1:11">
      <c r="A32" t="s">
        <v>37</v>
      </c>
      <c r="B32">
        <v>0</v>
      </c>
      <c r="C32">
        <v>0</v>
      </c>
      <c r="D32">
        <v>26.84</v>
      </c>
      <c r="E32">
        <v>26.32</v>
      </c>
      <c r="F32">
        <v>26.58</v>
      </c>
      <c r="G32">
        <v>0.67200000000000004</v>
      </c>
      <c r="H32">
        <v>1.165144692E-6</v>
      </c>
      <c r="I32">
        <v>1.1558170000000001E-7</v>
      </c>
      <c r="J32">
        <v>12.7009407127511</v>
      </c>
      <c r="K32">
        <v>101.963175671402</v>
      </c>
    </row>
    <row r="33" spans="1:11">
      <c r="A33" t="s">
        <v>38</v>
      </c>
      <c r="B33">
        <v>0</v>
      </c>
      <c r="C33">
        <v>0</v>
      </c>
      <c r="D33">
        <v>27.07</v>
      </c>
      <c r="E33">
        <v>27.9</v>
      </c>
      <c r="F33">
        <v>27.484999999999999</v>
      </c>
      <c r="G33">
        <v>0.67200000000000004</v>
      </c>
      <c r="H33">
        <v>7.31730291E-7</v>
      </c>
      <c r="I33">
        <v>1.1335122999999999E-7</v>
      </c>
      <c r="J33">
        <v>6.3308490369737997</v>
      </c>
      <c r="K33">
        <v>50.824067847039402</v>
      </c>
    </row>
    <row r="34" spans="1:11">
      <c r="A34" t="s">
        <v>39</v>
      </c>
      <c r="B34">
        <v>0</v>
      </c>
      <c r="C34">
        <v>1</v>
      </c>
      <c r="D34">
        <v>26.99</v>
      </c>
      <c r="E34">
        <v>26.89</v>
      </c>
      <c r="F34">
        <v>26.94</v>
      </c>
      <c r="G34">
        <v>0.67200000000000004</v>
      </c>
      <c r="H34">
        <v>9.6831085999999991E-7</v>
      </c>
      <c r="I34">
        <v>5.2739180000000001E-9</v>
      </c>
      <c r="J34">
        <v>8.5425704003741192</v>
      </c>
      <c r="K34">
        <v>68.579771067209194</v>
      </c>
    </row>
    <row r="35" spans="1:11">
      <c r="A35" t="s">
        <v>40</v>
      </c>
      <c r="B35">
        <v>0</v>
      </c>
      <c r="C35">
        <v>1</v>
      </c>
      <c r="D35">
        <v>26.65</v>
      </c>
      <c r="E35">
        <v>26.81</v>
      </c>
      <c r="F35">
        <v>26.73</v>
      </c>
      <c r="G35">
        <v>0.67200000000000004</v>
      </c>
      <c r="H35">
        <v>1.078684455E-6</v>
      </c>
      <c r="I35">
        <v>2.1087647900000001E-7</v>
      </c>
      <c r="J35">
        <v>204.53188002980801</v>
      </c>
      <c r="K35">
        <v>1641.9823134001699</v>
      </c>
    </row>
    <row r="36" spans="1:11">
      <c r="A36" t="s">
        <v>41</v>
      </c>
      <c r="B36">
        <v>0</v>
      </c>
      <c r="C36">
        <v>1</v>
      </c>
      <c r="D36">
        <v>27.76</v>
      </c>
      <c r="E36">
        <v>27.15</v>
      </c>
      <c r="F36">
        <v>27.454999999999998</v>
      </c>
      <c r="G36">
        <v>0.67200000000000004</v>
      </c>
      <c r="H36">
        <v>7.4310147299999997E-7</v>
      </c>
      <c r="I36">
        <v>1.36973541E-7</v>
      </c>
      <c r="J36">
        <v>3.5238708248072301</v>
      </c>
      <c r="K36">
        <v>28.289641537529899</v>
      </c>
    </row>
    <row r="37" spans="1:11">
      <c r="A37" t="s">
        <v>42</v>
      </c>
      <c r="B37">
        <v>0</v>
      </c>
      <c r="C37">
        <v>1</v>
      </c>
      <c r="D37">
        <v>28.18</v>
      </c>
      <c r="E37">
        <v>28.26</v>
      </c>
      <c r="F37">
        <v>28.22</v>
      </c>
      <c r="G37">
        <v>0.67200000000000004</v>
      </c>
      <c r="H37">
        <v>5.0150165799999996E-7</v>
      </c>
      <c r="I37">
        <v>4.5849306200000001E-7</v>
      </c>
      <c r="J37">
        <v>3.6613031592244401</v>
      </c>
      <c r="K37">
        <v>29.392948573917</v>
      </c>
    </row>
    <row r="38" spans="1:11">
      <c r="A38" t="s">
        <v>43</v>
      </c>
      <c r="B38">
        <v>0</v>
      </c>
      <c r="C38">
        <v>1</v>
      </c>
      <c r="D38">
        <v>28.08</v>
      </c>
      <c r="E38">
        <v>27.27</v>
      </c>
      <c r="F38">
        <v>27.675000000000001</v>
      </c>
      <c r="G38">
        <v>0.67200000000000004</v>
      </c>
      <c r="H38">
        <v>6.6364548200000001E-7</v>
      </c>
      <c r="I38">
        <v>1.70665555E-7</v>
      </c>
      <c r="J38">
        <v>1.44744934233794</v>
      </c>
      <c r="K38">
        <v>11.620126013192801</v>
      </c>
    </row>
    <row r="39" spans="1:11">
      <c r="A39" t="s">
        <v>44</v>
      </c>
      <c r="B39">
        <v>0</v>
      </c>
      <c r="C39">
        <v>1</v>
      </c>
      <c r="D39">
        <v>26.14</v>
      </c>
      <c r="E39">
        <v>26.57</v>
      </c>
      <c r="F39">
        <v>26.355</v>
      </c>
      <c r="G39">
        <v>0.67200000000000004</v>
      </c>
      <c r="H39">
        <v>1.3080008380000001E-6</v>
      </c>
      <c r="I39">
        <v>2.2924372499999999E-7</v>
      </c>
      <c r="J39">
        <v>7.6641173226928201</v>
      </c>
      <c r="K39">
        <v>61.5275481252676</v>
      </c>
    </row>
    <row r="40" spans="1:11">
      <c r="A40" t="s">
        <v>45</v>
      </c>
      <c r="B40">
        <v>0</v>
      </c>
      <c r="C40">
        <v>1</v>
      </c>
      <c r="D40">
        <v>27.89</v>
      </c>
      <c r="E40">
        <v>27.42</v>
      </c>
      <c r="F40">
        <v>27.655000000000001</v>
      </c>
      <c r="G40">
        <v>0.67200000000000004</v>
      </c>
      <c r="H40">
        <v>6.7050321900000001E-7</v>
      </c>
      <c r="I40">
        <v>5.3883208000000004E-7</v>
      </c>
      <c r="J40">
        <v>2.9248487363489102</v>
      </c>
      <c r="K40">
        <v>23.4806910969372</v>
      </c>
    </row>
    <row r="41" spans="1:11">
      <c r="A41" t="s">
        <v>46</v>
      </c>
      <c r="B41">
        <v>0</v>
      </c>
      <c r="C41">
        <v>1</v>
      </c>
      <c r="D41">
        <v>30.89</v>
      </c>
      <c r="E41">
        <v>32.119999999999997</v>
      </c>
      <c r="F41">
        <v>31.504999999999999</v>
      </c>
      <c r="G41">
        <v>0.67200000000000004</v>
      </c>
      <c r="H41">
        <v>9.2670437999999996E-8</v>
      </c>
      <c r="I41">
        <v>8.0453724499999999E-7</v>
      </c>
      <c r="J41">
        <v>0.17198389176175</v>
      </c>
      <c r="K41">
        <v>1.3806870030303999</v>
      </c>
    </row>
    <row r="42" spans="1:11">
      <c r="A42" t="s">
        <v>47</v>
      </c>
      <c r="B42">
        <v>0</v>
      </c>
      <c r="C42">
        <v>1</v>
      </c>
      <c r="D42">
        <v>28.37</v>
      </c>
      <c r="E42">
        <v>27.8</v>
      </c>
      <c r="F42">
        <v>28.085000000000001</v>
      </c>
      <c r="G42">
        <v>0.67200000000000004</v>
      </c>
      <c r="H42">
        <v>5.3753812200000005E-7</v>
      </c>
      <c r="I42">
        <v>4.53416019E-7</v>
      </c>
      <c r="J42">
        <v>0.66813329694478996</v>
      </c>
      <c r="K42">
        <v>5.3637753508998296</v>
      </c>
    </row>
    <row r="43" spans="1:11">
      <c r="A43" t="s">
        <v>48</v>
      </c>
      <c r="B43">
        <v>0</v>
      </c>
      <c r="C43">
        <v>1</v>
      </c>
      <c r="D43">
        <v>27.36</v>
      </c>
      <c r="E43">
        <v>27.73</v>
      </c>
      <c r="F43">
        <v>27.545000000000002</v>
      </c>
      <c r="G43">
        <v>0.67200000000000004</v>
      </c>
      <c r="H43">
        <v>7.0950728199999999E-7</v>
      </c>
      <c r="I43">
        <v>8.3022669999999996E-9</v>
      </c>
      <c r="J43">
        <v>1.5648041794544401</v>
      </c>
      <c r="K43">
        <v>12.562250863896599</v>
      </c>
    </row>
    <row r="44" spans="1:11">
      <c r="A44" t="s">
        <v>49</v>
      </c>
      <c r="B44">
        <v>0</v>
      </c>
      <c r="C44">
        <v>1</v>
      </c>
      <c r="D44">
        <v>27.91</v>
      </c>
      <c r="E44">
        <v>27.83</v>
      </c>
      <c r="F44">
        <v>27.87</v>
      </c>
      <c r="G44">
        <v>0.67200000000000004</v>
      </c>
      <c r="H44">
        <v>6.0035076500000002E-7</v>
      </c>
      <c r="I44">
        <v>2.4980426959999999E-6</v>
      </c>
      <c r="J44">
        <v>72.3116685102205</v>
      </c>
      <c r="K44">
        <v>580.51820933213003</v>
      </c>
    </row>
    <row r="46" spans="1:11">
      <c r="H46">
        <f>MIN(H2:H44)</f>
        <v>5.5853897999999999E-8</v>
      </c>
      <c r="I46" t="s">
        <v>50</v>
      </c>
      <c r="J46">
        <v>0.12456399704225</v>
      </c>
    </row>
  </sheetData>
  <phoneticPr fontId="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M21" sqref="M21"/>
    </sheetView>
  </sheetViews>
  <sheetFormatPr baseColWidth="10" defaultColWidth="8.83203125" defaultRowHeight="14" x14ac:dyDescent="0"/>
  <cols>
    <col min="2" max="2" width="12" customWidth="1"/>
    <col min="3" max="3" width="16.5" customWidth="1"/>
    <col min="7" max="7" width="12.83203125" customWidth="1"/>
    <col min="8" max="8" width="19.83203125" customWidth="1"/>
    <col min="9" max="9" width="20" customWidth="1"/>
    <col min="10" max="10" width="22.5" customWidth="1"/>
    <col min="11" max="11" width="14.33203125" customWidth="1"/>
  </cols>
  <sheetData>
    <row r="1" spans="1:11">
      <c r="B1" t="s">
        <v>51</v>
      </c>
      <c r="C1" t="s">
        <v>1</v>
      </c>
      <c r="D1" t="s">
        <v>62</v>
      </c>
      <c r="E1" t="s">
        <v>63</v>
      </c>
      <c r="F1" t="s">
        <v>64</v>
      </c>
      <c r="G1" t="s">
        <v>55</v>
      </c>
      <c r="H1" t="s">
        <v>65</v>
      </c>
      <c r="I1" t="s">
        <v>7</v>
      </c>
      <c r="J1" t="s">
        <v>57</v>
      </c>
      <c r="K1" t="s">
        <v>58</v>
      </c>
    </row>
    <row r="2" spans="1:11">
      <c r="A2" t="s">
        <v>10</v>
      </c>
      <c r="B2">
        <v>1</v>
      </c>
      <c r="C2">
        <v>0</v>
      </c>
      <c r="D2">
        <v>28.41</v>
      </c>
      <c r="E2">
        <v>28.62</v>
      </c>
      <c r="F2">
        <v>28.515000000000001</v>
      </c>
      <c r="G2">
        <v>0.88173095238095001</v>
      </c>
      <c r="H2">
        <v>1.482491E-8</v>
      </c>
      <c r="I2">
        <v>1.20559E-8</v>
      </c>
      <c r="J2">
        <v>1.22968095276159</v>
      </c>
      <c r="K2">
        <v>386.20099070690202</v>
      </c>
    </row>
    <row r="3" spans="1:11">
      <c r="A3" t="s">
        <v>11</v>
      </c>
      <c r="B3">
        <v>1</v>
      </c>
      <c r="C3">
        <v>0</v>
      </c>
      <c r="D3">
        <v>26.78</v>
      </c>
      <c r="E3">
        <v>27.72</v>
      </c>
      <c r="F3">
        <v>27.25</v>
      </c>
      <c r="G3">
        <v>0.88200000000000001</v>
      </c>
      <c r="H3">
        <v>3.2856052000000003E-8</v>
      </c>
      <c r="K3">
        <v>0</v>
      </c>
    </row>
    <row r="4" spans="1:11">
      <c r="A4" t="s">
        <v>12</v>
      </c>
      <c r="B4">
        <v>1</v>
      </c>
      <c r="C4">
        <v>0</v>
      </c>
      <c r="D4">
        <v>27.61</v>
      </c>
      <c r="E4">
        <v>27.05</v>
      </c>
      <c r="F4">
        <v>27.33</v>
      </c>
      <c r="G4">
        <v>0.88200000000000001</v>
      </c>
      <c r="H4">
        <v>3.1235308999999997E-8</v>
      </c>
      <c r="I4">
        <v>2.6579642999999999E-8</v>
      </c>
      <c r="J4">
        <v>1.1751591128997401</v>
      </c>
      <c r="K4">
        <v>369.077533990326</v>
      </c>
    </row>
    <row r="5" spans="1:11">
      <c r="A5" t="s">
        <v>13</v>
      </c>
      <c r="B5">
        <v>1</v>
      </c>
      <c r="C5">
        <v>0</v>
      </c>
      <c r="D5">
        <v>28.69</v>
      </c>
      <c r="E5">
        <v>28.95</v>
      </c>
      <c r="F5">
        <v>28.82</v>
      </c>
      <c r="G5">
        <v>0.88200000000000001</v>
      </c>
      <c r="H5">
        <v>1.2174821000000001E-8</v>
      </c>
      <c r="I5">
        <v>4.9310802E-8</v>
      </c>
      <c r="J5">
        <v>0.24689967117475001</v>
      </c>
      <c r="K5">
        <v>77.542794656415197</v>
      </c>
    </row>
    <row r="6" spans="1:11">
      <c r="A6" t="s">
        <v>14</v>
      </c>
      <c r="B6">
        <v>1</v>
      </c>
      <c r="C6">
        <v>0</v>
      </c>
      <c r="D6">
        <v>27.76</v>
      </c>
      <c r="E6">
        <v>28.54</v>
      </c>
      <c r="F6">
        <v>28.15</v>
      </c>
      <c r="G6">
        <v>0.88200000000000001</v>
      </c>
      <c r="H6">
        <v>1.8597635000000002E-8</v>
      </c>
      <c r="I6">
        <v>2.7790269999999999E-8</v>
      </c>
      <c r="J6">
        <v>0.66921389630006001</v>
      </c>
      <c r="K6">
        <v>210.17733841081599</v>
      </c>
    </row>
    <row r="7" spans="1:11">
      <c r="A7" t="s">
        <v>15</v>
      </c>
      <c r="B7">
        <v>1</v>
      </c>
      <c r="C7">
        <v>0</v>
      </c>
      <c r="D7">
        <v>28.4</v>
      </c>
      <c r="E7">
        <v>28.74</v>
      </c>
      <c r="F7">
        <v>28.57</v>
      </c>
      <c r="G7">
        <v>0.88200000000000001</v>
      </c>
      <c r="H7">
        <v>1.4259933E-8</v>
      </c>
      <c r="I7">
        <v>1.3475929E-8</v>
      </c>
      <c r="J7">
        <v>1.05817810504231</v>
      </c>
      <c r="K7">
        <v>332.33777557821799</v>
      </c>
    </row>
    <row r="8" spans="1:11">
      <c r="A8" t="s">
        <v>16</v>
      </c>
      <c r="B8">
        <v>1</v>
      </c>
      <c r="C8">
        <v>0</v>
      </c>
      <c r="D8">
        <v>29.49</v>
      </c>
      <c r="E8">
        <v>28.87</v>
      </c>
      <c r="F8">
        <v>29.18</v>
      </c>
      <c r="G8">
        <v>0.88200000000000001</v>
      </c>
      <c r="H8">
        <v>9.6961540000000007E-9</v>
      </c>
      <c r="I8">
        <v>6.2301162000000002E-8</v>
      </c>
      <c r="J8">
        <v>0.15563360149484001</v>
      </c>
      <c r="K8">
        <v>48.879224281390897</v>
      </c>
    </row>
    <row r="9" spans="1:11">
      <c r="A9" t="s">
        <v>17</v>
      </c>
      <c r="B9">
        <v>1</v>
      </c>
      <c r="C9">
        <v>0</v>
      </c>
      <c r="D9">
        <v>27.09</v>
      </c>
      <c r="E9">
        <v>27.01</v>
      </c>
      <c r="F9">
        <v>27.05</v>
      </c>
      <c r="G9">
        <v>0.88200000000000001</v>
      </c>
      <c r="H9">
        <v>3.7285442999999998E-8</v>
      </c>
      <c r="I9">
        <v>6.0278759999999996E-9</v>
      </c>
      <c r="J9">
        <v>6.1855025526699103</v>
      </c>
      <c r="K9">
        <v>1942.6561080712499</v>
      </c>
    </row>
    <row r="10" spans="1:11">
      <c r="A10" t="s">
        <v>18</v>
      </c>
      <c r="B10">
        <v>1</v>
      </c>
      <c r="C10">
        <v>0</v>
      </c>
      <c r="D10">
        <v>28.55</v>
      </c>
      <c r="E10">
        <v>27.96</v>
      </c>
      <c r="F10">
        <v>28.254999999999999</v>
      </c>
      <c r="G10">
        <v>0.88200000000000001</v>
      </c>
      <c r="H10">
        <v>1.7402941999999998E-8</v>
      </c>
      <c r="I10">
        <v>1.6420866999999999E-8</v>
      </c>
      <c r="J10">
        <v>1.0598064861555601</v>
      </c>
      <c r="K10">
        <v>332.84919473761403</v>
      </c>
    </row>
    <row r="11" spans="1:11">
      <c r="A11" t="s">
        <v>19</v>
      </c>
      <c r="B11">
        <v>1</v>
      </c>
      <c r="C11">
        <v>0</v>
      </c>
      <c r="D11">
        <v>26.92</v>
      </c>
      <c r="E11">
        <v>27.3</v>
      </c>
      <c r="F11">
        <v>27.11</v>
      </c>
      <c r="G11">
        <v>0.88200000000000001</v>
      </c>
      <c r="H11">
        <v>3.5897327999999999E-8</v>
      </c>
      <c r="I11">
        <v>3.8169472999999998E-8</v>
      </c>
      <c r="J11">
        <v>0.94047219150371997</v>
      </c>
      <c r="K11">
        <v>295.370348931026</v>
      </c>
    </row>
    <row r="12" spans="1:11">
      <c r="A12" t="s">
        <v>20</v>
      </c>
      <c r="B12">
        <v>1</v>
      </c>
      <c r="C12">
        <v>0</v>
      </c>
      <c r="D12">
        <v>27.69</v>
      </c>
      <c r="E12">
        <v>27.46</v>
      </c>
      <c r="F12">
        <v>27.574999999999999</v>
      </c>
      <c r="G12">
        <v>0.88200000000000001</v>
      </c>
      <c r="H12">
        <v>2.6752477E-8</v>
      </c>
      <c r="I12">
        <v>3.4529714999999997E-8</v>
      </c>
      <c r="J12">
        <v>0.77476681979888995</v>
      </c>
      <c r="K12">
        <v>243.32792396368501</v>
      </c>
    </row>
    <row r="13" spans="1:11">
      <c r="A13" t="s">
        <v>21</v>
      </c>
      <c r="B13">
        <v>1</v>
      </c>
      <c r="C13">
        <v>0</v>
      </c>
      <c r="D13">
        <v>28.25</v>
      </c>
      <c r="E13">
        <v>28.12</v>
      </c>
      <c r="F13">
        <v>28.184999999999999</v>
      </c>
      <c r="G13">
        <v>0.88200000000000001</v>
      </c>
      <c r="H13">
        <v>1.8190558999999999E-8</v>
      </c>
      <c r="I13">
        <v>7.0615512999999995E-8</v>
      </c>
      <c r="J13">
        <v>0.25760003427266998</v>
      </c>
      <c r="K13">
        <v>80.903415002742094</v>
      </c>
    </row>
    <row r="14" spans="1:11">
      <c r="A14" t="s">
        <v>22</v>
      </c>
      <c r="B14">
        <v>1</v>
      </c>
      <c r="C14">
        <v>1</v>
      </c>
      <c r="D14">
        <v>27.54</v>
      </c>
      <c r="E14">
        <v>27.55</v>
      </c>
      <c r="F14">
        <v>27.545000000000002</v>
      </c>
      <c r="G14">
        <v>0.88200000000000001</v>
      </c>
      <c r="H14">
        <v>2.7264817000000001E-8</v>
      </c>
      <c r="I14">
        <v>9.3281997000000003E-8</v>
      </c>
      <c r="J14">
        <v>0.29228380810308002</v>
      </c>
      <c r="K14">
        <v>91.796409469863903</v>
      </c>
    </row>
    <row r="15" spans="1:11">
      <c r="A15" t="s">
        <v>23</v>
      </c>
      <c r="B15">
        <v>1</v>
      </c>
      <c r="C15">
        <v>1</v>
      </c>
      <c r="D15">
        <v>27.3</v>
      </c>
      <c r="E15">
        <v>27.64</v>
      </c>
      <c r="F15">
        <v>27.47</v>
      </c>
      <c r="G15">
        <v>0.88200000000000001</v>
      </c>
      <c r="H15">
        <v>2.8589007000000001E-8</v>
      </c>
      <c r="I15">
        <v>9.8662760000000008E-9</v>
      </c>
      <c r="J15">
        <v>2.89764911130858</v>
      </c>
      <c r="K15">
        <v>910.05309547582101</v>
      </c>
    </row>
    <row r="16" spans="1:11">
      <c r="A16" t="s">
        <v>24</v>
      </c>
      <c r="B16">
        <v>1</v>
      </c>
      <c r="C16">
        <v>1</v>
      </c>
      <c r="D16">
        <v>29.26</v>
      </c>
      <c r="E16">
        <v>29</v>
      </c>
      <c r="F16">
        <v>29.13</v>
      </c>
      <c r="G16">
        <v>0.88200000000000001</v>
      </c>
      <c r="H16">
        <v>1.0007613E-8</v>
      </c>
      <c r="I16">
        <v>7.6127664000000004E-8</v>
      </c>
      <c r="J16">
        <v>0.13145829438701001</v>
      </c>
      <c r="K16">
        <v>41.286582031613797</v>
      </c>
    </row>
    <row r="17" spans="1:11">
      <c r="A17" t="s">
        <v>25</v>
      </c>
      <c r="B17">
        <v>1</v>
      </c>
      <c r="C17">
        <v>1</v>
      </c>
      <c r="D17">
        <v>28.97</v>
      </c>
      <c r="E17">
        <v>28.49</v>
      </c>
      <c r="F17">
        <v>28.73</v>
      </c>
      <c r="G17">
        <v>0.88200000000000001</v>
      </c>
      <c r="H17">
        <v>1.2887786999999999E-8</v>
      </c>
      <c r="I17">
        <v>3.2361953720000002E-6</v>
      </c>
      <c r="J17">
        <v>3.9823883708729997E-3</v>
      </c>
      <c r="K17">
        <v>1.2507328268823801</v>
      </c>
    </row>
    <row r="18" spans="1:11">
      <c r="A18" t="s">
        <v>26</v>
      </c>
      <c r="B18">
        <v>1</v>
      </c>
      <c r="C18">
        <v>1</v>
      </c>
      <c r="D18">
        <v>27.31</v>
      </c>
      <c r="E18">
        <v>27.81</v>
      </c>
      <c r="F18">
        <v>27.56</v>
      </c>
      <c r="G18">
        <v>0.88200000000000001</v>
      </c>
      <c r="H18">
        <v>2.7007432E-8</v>
      </c>
      <c r="I18">
        <v>7.5704997000000004E-8</v>
      </c>
      <c r="J18">
        <v>0.35674570196951</v>
      </c>
      <c r="K18">
        <v>112.04169928926601</v>
      </c>
    </row>
    <row r="19" spans="1:11">
      <c r="A19" t="s">
        <v>27</v>
      </c>
      <c r="B19">
        <v>1</v>
      </c>
      <c r="C19">
        <v>1</v>
      </c>
      <c r="D19">
        <v>26.89</v>
      </c>
      <c r="E19">
        <v>26.82</v>
      </c>
      <c r="F19">
        <v>26.855</v>
      </c>
      <c r="G19">
        <v>0.88200000000000001</v>
      </c>
      <c r="H19">
        <v>4.2178403000000002E-8</v>
      </c>
      <c r="I19">
        <v>1.431543092E-6</v>
      </c>
      <c r="J19">
        <v>2.9463592797622E-2</v>
      </c>
      <c r="K19">
        <v>9.2535130374038097</v>
      </c>
    </row>
    <row r="20" spans="1:11">
      <c r="A20" t="s">
        <v>28</v>
      </c>
      <c r="B20">
        <v>1</v>
      </c>
      <c r="C20">
        <v>1</v>
      </c>
      <c r="D20">
        <v>26.92</v>
      </c>
      <c r="E20">
        <v>26.2</v>
      </c>
      <c r="F20">
        <v>26.56</v>
      </c>
      <c r="G20">
        <v>0.88200000000000001</v>
      </c>
      <c r="H20">
        <v>5.0827988E-8</v>
      </c>
      <c r="I20">
        <v>4.359084504E-6</v>
      </c>
      <c r="J20">
        <v>1.1660243738796001E-2</v>
      </c>
      <c r="K20">
        <v>3.6620862295164498</v>
      </c>
    </row>
    <row r="21" spans="1:11">
      <c r="A21" t="s">
        <v>29</v>
      </c>
      <c r="B21">
        <v>1</v>
      </c>
      <c r="C21">
        <v>1</v>
      </c>
      <c r="D21">
        <v>28.97</v>
      </c>
      <c r="E21">
        <v>29.28</v>
      </c>
      <c r="F21">
        <v>29.125</v>
      </c>
      <c r="G21">
        <v>0.88200000000000001</v>
      </c>
      <c r="H21">
        <v>1.0039304000000001E-8</v>
      </c>
      <c r="I21">
        <v>1.3659276799999999E-7</v>
      </c>
      <c r="J21">
        <v>7.3498062118199994E-2</v>
      </c>
      <c r="K21">
        <v>23.083243130130398</v>
      </c>
    </row>
    <row r="22" spans="1:11">
      <c r="A22" t="s">
        <v>30</v>
      </c>
      <c r="B22">
        <v>1</v>
      </c>
      <c r="C22">
        <v>1</v>
      </c>
      <c r="D22">
        <v>26.52</v>
      </c>
      <c r="E22">
        <v>26.11</v>
      </c>
      <c r="F22">
        <v>26.315000000000001</v>
      </c>
      <c r="G22">
        <v>0.88200000000000001</v>
      </c>
      <c r="H22">
        <v>5.9345081000000002E-8</v>
      </c>
      <c r="I22">
        <v>3.1574016400000001E-7</v>
      </c>
      <c r="J22">
        <v>0.18795543738399001</v>
      </c>
      <c r="K22">
        <v>59.030414322860601</v>
      </c>
    </row>
    <row r="23" spans="1:11">
      <c r="A23" t="s">
        <v>31</v>
      </c>
      <c r="B23">
        <v>0</v>
      </c>
      <c r="C23">
        <v>0</v>
      </c>
      <c r="D23">
        <v>30.93</v>
      </c>
      <c r="E23">
        <v>31</v>
      </c>
      <c r="F23">
        <v>30.965</v>
      </c>
      <c r="G23">
        <v>0.88200000000000001</v>
      </c>
      <c r="H23">
        <v>3.1361980000000002E-9</v>
      </c>
      <c r="I23">
        <v>8.0486315000000001E-8</v>
      </c>
      <c r="J23">
        <v>3.8965607273022999E-2</v>
      </c>
      <c r="K23">
        <v>12.237772812973599</v>
      </c>
    </row>
    <row r="24" spans="1:11">
      <c r="A24" t="s">
        <v>32</v>
      </c>
      <c r="B24">
        <v>0</v>
      </c>
      <c r="C24">
        <v>0</v>
      </c>
      <c r="D24">
        <v>26.7</v>
      </c>
      <c r="E24">
        <v>28.18</v>
      </c>
      <c r="F24">
        <v>27.44</v>
      </c>
      <c r="G24">
        <v>0.88200000000000001</v>
      </c>
      <c r="H24">
        <v>2.9136518E-8</v>
      </c>
      <c r="I24">
        <v>1.0340225E-7</v>
      </c>
      <c r="J24">
        <v>0.28177837630223002</v>
      </c>
      <c r="K24">
        <v>88.497010418279103</v>
      </c>
    </row>
    <row r="25" spans="1:11">
      <c r="A25" t="s">
        <v>59</v>
      </c>
      <c r="B25">
        <v>0</v>
      </c>
      <c r="C25">
        <v>0</v>
      </c>
      <c r="D25">
        <v>29.45</v>
      </c>
      <c r="E25">
        <v>30.57</v>
      </c>
      <c r="F25">
        <v>30.01</v>
      </c>
      <c r="G25">
        <v>0.88200000000000001</v>
      </c>
      <c r="H25">
        <v>5.7367409999999997E-9</v>
      </c>
      <c r="I25">
        <v>4.3869735999999997E-8</v>
      </c>
      <c r="J25">
        <v>0.13076761573411</v>
      </c>
      <c r="K25">
        <v>41.069663342736803</v>
      </c>
    </row>
    <row r="26" spans="1:11">
      <c r="A26" t="s">
        <v>33</v>
      </c>
      <c r="B26">
        <v>0</v>
      </c>
      <c r="C26">
        <v>0</v>
      </c>
      <c r="D26">
        <v>29.29</v>
      </c>
      <c r="E26">
        <v>29.5</v>
      </c>
      <c r="F26">
        <v>29.395</v>
      </c>
      <c r="G26">
        <v>0.88200000000000001</v>
      </c>
      <c r="H26">
        <v>8.4636229999999995E-9</v>
      </c>
      <c r="I26">
        <v>2.4782711300000003E-7</v>
      </c>
      <c r="J26">
        <v>3.4151318845580002E-2</v>
      </c>
      <c r="K26">
        <v>10.7257684544029</v>
      </c>
    </row>
    <row r="27" spans="1:11">
      <c r="A27" t="s">
        <v>60</v>
      </c>
      <c r="B27">
        <v>0</v>
      </c>
      <c r="C27">
        <v>0</v>
      </c>
      <c r="D27">
        <v>31.68</v>
      </c>
      <c r="E27">
        <v>30.85</v>
      </c>
      <c r="F27">
        <v>31.265000000000001</v>
      </c>
      <c r="G27">
        <v>0.88200000000000001</v>
      </c>
      <c r="H27">
        <v>2.5942849999999998E-9</v>
      </c>
      <c r="I27">
        <v>4.2801610000000001E-9</v>
      </c>
      <c r="J27">
        <v>0.60611842526929005</v>
      </c>
      <c r="K27">
        <v>190.36119555971499</v>
      </c>
    </row>
    <row r="28" spans="1:11">
      <c r="A28" t="s">
        <v>34</v>
      </c>
      <c r="B28">
        <v>0</v>
      </c>
      <c r="C28">
        <v>0</v>
      </c>
      <c r="D28">
        <v>28.95</v>
      </c>
      <c r="E28">
        <v>30.07</v>
      </c>
      <c r="F28">
        <v>29.51</v>
      </c>
      <c r="G28">
        <v>0.88200000000000001</v>
      </c>
      <c r="H28">
        <v>7.8700060000000006E-9</v>
      </c>
      <c r="I28">
        <v>1.70665555E-7</v>
      </c>
      <c r="J28">
        <v>4.6113614280527002E-2</v>
      </c>
      <c r="K28">
        <v>14.482718855016801</v>
      </c>
    </row>
    <row r="29" spans="1:11">
      <c r="A29" t="s">
        <v>35</v>
      </c>
      <c r="B29">
        <v>0</v>
      </c>
      <c r="C29">
        <v>0</v>
      </c>
      <c r="D29">
        <v>29.5</v>
      </c>
      <c r="E29">
        <v>30.2</v>
      </c>
      <c r="F29">
        <v>29.85</v>
      </c>
      <c r="G29">
        <v>0.88200000000000001</v>
      </c>
      <c r="H29">
        <v>6.3475239999999996E-9</v>
      </c>
      <c r="I29">
        <v>1.47255013E-7</v>
      </c>
      <c r="J29">
        <v>4.3105658244838002E-2</v>
      </c>
      <c r="K29">
        <v>13.5380221038985</v>
      </c>
    </row>
    <row r="30" spans="1:11">
      <c r="A30" t="s">
        <v>36</v>
      </c>
      <c r="B30">
        <v>0</v>
      </c>
      <c r="C30">
        <v>0</v>
      </c>
      <c r="D30">
        <v>30.7</v>
      </c>
      <c r="E30">
        <v>30.1</v>
      </c>
      <c r="F30">
        <v>30.4</v>
      </c>
      <c r="G30">
        <v>0.88200000000000001</v>
      </c>
      <c r="H30">
        <v>4.482947E-9</v>
      </c>
      <c r="I30">
        <v>4.4839519600000001E-7</v>
      </c>
      <c r="J30">
        <v>9.9977581846559995E-3</v>
      </c>
      <c r="K30">
        <v>3.1399560244395501</v>
      </c>
    </row>
    <row r="31" spans="1:11">
      <c r="A31" t="s">
        <v>37</v>
      </c>
      <c r="B31">
        <v>0</v>
      </c>
      <c r="C31">
        <v>0</v>
      </c>
      <c r="D31">
        <v>29.9</v>
      </c>
      <c r="E31">
        <v>29.83</v>
      </c>
      <c r="F31">
        <v>29.864999999999998</v>
      </c>
      <c r="G31">
        <v>0.88200000000000001</v>
      </c>
      <c r="H31">
        <v>6.2876020000000003E-9</v>
      </c>
      <c r="I31">
        <v>1.1558170000000001E-7</v>
      </c>
      <c r="J31">
        <v>5.4399636745544003E-2</v>
      </c>
      <c r="K31">
        <v>17.085076871397199</v>
      </c>
    </row>
    <row r="32" spans="1:11">
      <c r="A32" t="s">
        <v>38</v>
      </c>
      <c r="B32">
        <v>0</v>
      </c>
      <c r="C32">
        <v>0</v>
      </c>
      <c r="D32">
        <v>29</v>
      </c>
      <c r="E32">
        <v>29.45</v>
      </c>
      <c r="F32">
        <v>29.225000000000001</v>
      </c>
      <c r="G32">
        <v>0.88200000000000001</v>
      </c>
      <c r="H32">
        <v>9.4241379999999999E-9</v>
      </c>
      <c r="I32">
        <v>1.1335122999999999E-7</v>
      </c>
      <c r="J32">
        <v>8.3141029141212006E-2</v>
      </c>
      <c r="K32">
        <v>26.1117713099623</v>
      </c>
    </row>
    <row r="33" spans="1:11">
      <c r="A33" t="s">
        <v>39</v>
      </c>
      <c r="B33">
        <v>0</v>
      </c>
      <c r="C33">
        <v>1</v>
      </c>
      <c r="D33">
        <v>28.12</v>
      </c>
      <c r="E33">
        <v>28.5</v>
      </c>
      <c r="F33">
        <v>28.31</v>
      </c>
      <c r="G33">
        <v>0.88200000000000001</v>
      </c>
      <c r="H33">
        <v>1.6808097999999999E-8</v>
      </c>
      <c r="I33">
        <v>5.2739180000000001E-9</v>
      </c>
      <c r="J33">
        <v>3.18702282557655</v>
      </c>
      <c r="K33">
        <v>1000.9355433854601</v>
      </c>
    </row>
    <row r="34" spans="1:11">
      <c r="A34" t="s">
        <v>40</v>
      </c>
      <c r="B34">
        <v>0</v>
      </c>
      <c r="C34">
        <v>1</v>
      </c>
      <c r="D34">
        <v>26.98</v>
      </c>
      <c r="E34">
        <v>27.29</v>
      </c>
      <c r="F34">
        <v>27.135000000000002</v>
      </c>
      <c r="G34">
        <v>0.88200000000000001</v>
      </c>
      <c r="H34">
        <v>3.5334311999999997E-8</v>
      </c>
      <c r="I34">
        <v>2.1087647900000001E-7</v>
      </c>
      <c r="J34">
        <v>0.16755928327333999</v>
      </c>
      <c r="K34">
        <v>52.624675577005199</v>
      </c>
    </row>
    <row r="35" spans="1:11">
      <c r="A35" t="s">
        <v>41</v>
      </c>
      <c r="B35">
        <v>0</v>
      </c>
      <c r="C35">
        <v>1</v>
      </c>
      <c r="D35">
        <v>27.88</v>
      </c>
      <c r="E35">
        <v>27.91</v>
      </c>
      <c r="F35">
        <v>27.895</v>
      </c>
      <c r="G35">
        <v>0.88200000000000001</v>
      </c>
      <c r="H35">
        <v>2.1851725000000001E-8</v>
      </c>
      <c r="I35">
        <v>1.36973541E-7</v>
      </c>
      <c r="J35">
        <v>0.15953245289981</v>
      </c>
      <c r="K35">
        <v>50.103720986685097</v>
      </c>
    </row>
    <row r="36" spans="1:11">
      <c r="A36" t="s">
        <v>42</v>
      </c>
      <c r="B36">
        <v>0</v>
      </c>
      <c r="C36">
        <v>1</v>
      </c>
      <c r="D36">
        <v>28.71</v>
      </c>
      <c r="E36">
        <v>29.37</v>
      </c>
      <c r="F36">
        <v>29.04</v>
      </c>
      <c r="G36">
        <v>0.88200000000000001</v>
      </c>
      <c r="H36">
        <v>1.0593666E-8</v>
      </c>
      <c r="I36">
        <v>4.5849306200000001E-7</v>
      </c>
      <c r="J36">
        <v>2.3105400084117E-2</v>
      </c>
      <c r="K36">
        <v>7.2566208195103998</v>
      </c>
    </row>
    <row r="37" spans="1:11">
      <c r="A37" t="s">
        <v>43</v>
      </c>
      <c r="B37">
        <v>0</v>
      </c>
      <c r="C37">
        <v>1</v>
      </c>
      <c r="D37">
        <v>28.98</v>
      </c>
      <c r="E37">
        <v>28.34</v>
      </c>
      <c r="F37">
        <v>28.66</v>
      </c>
      <c r="G37">
        <v>0.88200000000000001</v>
      </c>
      <c r="H37">
        <v>1.3471058000000001E-8</v>
      </c>
      <c r="I37">
        <v>1.70665555E-7</v>
      </c>
      <c r="J37">
        <v>7.8932496460507998E-2</v>
      </c>
      <c r="K37">
        <v>24.790014241952001</v>
      </c>
    </row>
    <row r="38" spans="1:11">
      <c r="A38" t="s">
        <v>44</v>
      </c>
      <c r="B38">
        <v>0</v>
      </c>
      <c r="C38">
        <v>1</v>
      </c>
      <c r="D38">
        <v>27.62</v>
      </c>
      <c r="E38">
        <v>28.26</v>
      </c>
      <c r="F38">
        <v>27.94</v>
      </c>
      <c r="G38">
        <v>0.88200000000000001</v>
      </c>
      <c r="H38">
        <v>2.1238696000000001E-8</v>
      </c>
      <c r="I38">
        <v>2.2924372499999999E-7</v>
      </c>
      <c r="J38">
        <v>9.2646791995632999E-2</v>
      </c>
      <c r="K38">
        <v>29.097208323976101</v>
      </c>
    </row>
    <row r="39" spans="1:11">
      <c r="A39" t="s">
        <v>45</v>
      </c>
      <c r="B39">
        <v>0</v>
      </c>
      <c r="C39">
        <v>1</v>
      </c>
      <c r="D39">
        <v>29.63</v>
      </c>
      <c r="E39">
        <v>29.75</v>
      </c>
      <c r="F39">
        <v>29.69</v>
      </c>
      <c r="G39">
        <v>0.88200000000000001</v>
      </c>
      <c r="H39">
        <v>7.0233370000000001E-9</v>
      </c>
      <c r="I39">
        <v>5.3883208000000004E-7</v>
      </c>
      <c r="J39">
        <v>1.3034370617635E-2</v>
      </c>
      <c r="K39">
        <v>4.0936527759225898</v>
      </c>
    </row>
    <row r="40" spans="1:11">
      <c r="A40" t="s">
        <v>46</v>
      </c>
      <c r="B40">
        <v>0</v>
      </c>
      <c r="C40">
        <v>1</v>
      </c>
      <c r="D40">
        <v>31.21</v>
      </c>
      <c r="E40">
        <v>31.36</v>
      </c>
      <c r="F40">
        <v>31.285</v>
      </c>
      <c r="G40">
        <v>0.88200000000000001</v>
      </c>
      <c r="H40">
        <v>2.561682E-9</v>
      </c>
      <c r="I40">
        <v>8.0453724499999999E-7</v>
      </c>
      <c r="J40">
        <v>3.1840440142599999E-3</v>
      </c>
      <c r="K40">
        <v>1</v>
      </c>
    </row>
    <row r="41" spans="1:11">
      <c r="A41" t="s">
        <v>47</v>
      </c>
      <c r="B41">
        <v>0</v>
      </c>
      <c r="C41">
        <v>1</v>
      </c>
      <c r="D41">
        <v>28.66</v>
      </c>
      <c r="E41">
        <v>28.76</v>
      </c>
      <c r="F41">
        <v>28.71</v>
      </c>
      <c r="G41">
        <v>0.88200000000000001</v>
      </c>
      <c r="H41">
        <v>1.3051810000000001E-8</v>
      </c>
      <c r="I41">
        <v>4.53416019E-7</v>
      </c>
      <c r="J41">
        <v>2.8785506524089E-2</v>
      </c>
      <c r="K41">
        <v>9.04054918687401</v>
      </c>
    </row>
    <row r="42" spans="1:11">
      <c r="A42" t="s">
        <v>48</v>
      </c>
      <c r="B42">
        <v>0</v>
      </c>
      <c r="C42">
        <v>1</v>
      </c>
      <c r="D42">
        <v>27.09</v>
      </c>
      <c r="E42">
        <v>27.07</v>
      </c>
      <c r="F42">
        <v>27.08</v>
      </c>
      <c r="G42">
        <v>0.88200000000000001</v>
      </c>
      <c r="H42">
        <v>3.6584803E-8</v>
      </c>
      <c r="I42">
        <v>8.3022669999999996E-9</v>
      </c>
      <c r="J42">
        <v>4.4066040462418004</v>
      </c>
      <c r="K42">
        <v>1383.96455152833</v>
      </c>
    </row>
    <row r="43" spans="1:11">
      <c r="A43" t="s">
        <v>49</v>
      </c>
      <c r="B43">
        <v>0</v>
      </c>
      <c r="C43">
        <v>1</v>
      </c>
      <c r="D43">
        <v>27.94</v>
      </c>
      <c r="E43">
        <v>28.18</v>
      </c>
      <c r="F43">
        <v>28.06</v>
      </c>
      <c r="G43">
        <v>0.88200000000000001</v>
      </c>
      <c r="H43">
        <v>1.9686726000000002E-8</v>
      </c>
      <c r="I43">
        <v>2.4980426959999999E-6</v>
      </c>
      <c r="J43">
        <v>7.8808603426969992E-3</v>
      </c>
      <c r="K43">
        <v>2.4751103651211399</v>
      </c>
    </row>
    <row r="45" spans="1:11">
      <c r="H45">
        <f>MIN(H2:H43)</f>
        <v>2.561682E-9</v>
      </c>
      <c r="I45" t="s">
        <v>50</v>
      </c>
      <c r="J45">
        <v>3.1840440142599999E-3</v>
      </c>
    </row>
  </sheetData>
  <phoneticPr fontId="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H2" sqref="A2:H47"/>
    </sheetView>
  </sheetViews>
  <sheetFormatPr baseColWidth="10" defaultColWidth="8.83203125" defaultRowHeight="14" x14ac:dyDescent="0"/>
  <cols>
    <col min="2" max="2" width="12.5" customWidth="1"/>
    <col min="3" max="3" width="13.83203125" customWidth="1"/>
    <col min="7" max="7" width="13.83203125" customWidth="1"/>
    <col min="8" max="8" width="13.5" customWidth="1"/>
  </cols>
  <sheetData>
    <row r="1" spans="1:8">
      <c r="B1" t="s">
        <v>51</v>
      </c>
      <c r="C1" t="s">
        <v>66</v>
      </c>
      <c r="D1" t="s">
        <v>67</v>
      </c>
      <c r="E1" t="s">
        <v>68</v>
      </c>
      <c r="F1" t="s">
        <v>69</v>
      </c>
      <c r="G1" t="s">
        <v>70</v>
      </c>
      <c r="H1" t="s">
        <v>71</v>
      </c>
    </row>
    <row r="2" spans="1:8">
      <c r="A2" t="s">
        <v>10</v>
      </c>
      <c r="B2">
        <v>1</v>
      </c>
      <c r="C2">
        <v>0</v>
      </c>
      <c r="D2">
        <v>32.75</v>
      </c>
      <c r="E2">
        <v>32.75</v>
      </c>
      <c r="F2">
        <v>32.75</v>
      </c>
      <c r="G2">
        <v>0.745</v>
      </c>
      <c r="H2">
        <v>1.20559E-8</v>
      </c>
    </row>
    <row r="3" spans="1:8">
      <c r="A3" t="s">
        <v>11</v>
      </c>
      <c r="B3">
        <v>1</v>
      </c>
      <c r="C3">
        <v>0</v>
      </c>
      <c r="F3" t="e">
        <v>#DIV/0!</v>
      </c>
      <c r="G3">
        <v>0.745</v>
      </c>
    </row>
    <row r="4" spans="1:8">
      <c r="A4" t="s">
        <v>12</v>
      </c>
      <c r="B4">
        <v>1</v>
      </c>
      <c r="C4">
        <v>0</v>
      </c>
      <c r="D4">
        <v>31.65</v>
      </c>
      <c r="E4">
        <v>31.01</v>
      </c>
      <c r="F4">
        <v>31.33</v>
      </c>
      <c r="G4">
        <v>0.745</v>
      </c>
      <c r="H4">
        <v>2.6579642999999999E-8</v>
      </c>
    </row>
    <row r="5" spans="1:8">
      <c r="A5" t="s">
        <v>13</v>
      </c>
      <c r="B5">
        <v>1</v>
      </c>
      <c r="C5">
        <v>0</v>
      </c>
      <c r="D5">
        <v>29.75</v>
      </c>
      <c r="E5">
        <v>30.69</v>
      </c>
      <c r="F5">
        <v>30.22</v>
      </c>
      <c r="G5">
        <v>0.745</v>
      </c>
      <c r="H5">
        <v>4.9310802E-8</v>
      </c>
    </row>
    <row r="6" spans="1:8">
      <c r="A6" t="s">
        <v>14</v>
      </c>
      <c r="B6">
        <v>1</v>
      </c>
      <c r="C6">
        <v>0</v>
      </c>
      <c r="D6">
        <v>31.56</v>
      </c>
      <c r="E6">
        <v>30.94</v>
      </c>
      <c r="F6">
        <v>31.25</v>
      </c>
      <c r="G6">
        <v>0.745</v>
      </c>
      <c r="H6">
        <v>2.7790269999999999E-8</v>
      </c>
    </row>
    <row r="7" spans="1:8">
      <c r="A7" t="s">
        <v>15</v>
      </c>
      <c r="B7">
        <v>1</v>
      </c>
      <c r="C7">
        <v>0</v>
      </c>
      <c r="D7">
        <v>32.49</v>
      </c>
      <c r="E7">
        <v>32.61</v>
      </c>
      <c r="F7">
        <v>32.549999999999997</v>
      </c>
      <c r="G7">
        <v>0.745</v>
      </c>
      <c r="H7">
        <v>1.3475929E-8</v>
      </c>
    </row>
    <row r="8" spans="1:8">
      <c r="A8" t="s">
        <v>16</v>
      </c>
      <c r="B8">
        <v>1</v>
      </c>
      <c r="C8">
        <v>0</v>
      </c>
      <c r="D8">
        <v>29.52</v>
      </c>
      <c r="E8">
        <v>30.08</v>
      </c>
      <c r="F8">
        <v>29.8</v>
      </c>
      <c r="G8">
        <v>0.745</v>
      </c>
      <c r="H8">
        <v>6.2301162000000002E-8</v>
      </c>
    </row>
    <row r="9" spans="1:8">
      <c r="A9" t="s">
        <v>17</v>
      </c>
      <c r="B9">
        <v>1</v>
      </c>
      <c r="C9">
        <v>0</v>
      </c>
      <c r="D9">
        <v>33.94</v>
      </c>
      <c r="E9">
        <v>34.049999999999997</v>
      </c>
      <c r="F9">
        <v>33.994999999999997</v>
      </c>
      <c r="G9">
        <v>0.745</v>
      </c>
      <c r="H9">
        <v>6.0278759999999996E-9</v>
      </c>
    </row>
    <row r="10" spans="1:8">
      <c r="A10" t="s">
        <v>18</v>
      </c>
      <c r="B10">
        <v>1</v>
      </c>
      <c r="C10">
        <v>0</v>
      </c>
      <c r="D10">
        <v>32.35</v>
      </c>
      <c r="E10">
        <v>32.04</v>
      </c>
      <c r="F10">
        <v>32.195</v>
      </c>
      <c r="G10">
        <v>0.745</v>
      </c>
      <c r="H10">
        <v>1.6420866999999999E-8</v>
      </c>
    </row>
    <row r="11" spans="1:8">
      <c r="A11" t="s">
        <v>19</v>
      </c>
      <c r="B11">
        <v>1</v>
      </c>
      <c r="C11">
        <v>0</v>
      </c>
      <c r="D11">
        <v>30.54</v>
      </c>
      <c r="E11">
        <v>30.82</v>
      </c>
      <c r="F11">
        <v>30.68</v>
      </c>
      <c r="G11">
        <v>0.745</v>
      </c>
      <c r="H11">
        <v>3.8169472999999998E-8</v>
      </c>
    </row>
    <row r="12" spans="1:8">
      <c r="A12" t="s">
        <v>20</v>
      </c>
      <c r="B12">
        <v>1</v>
      </c>
      <c r="C12">
        <v>0</v>
      </c>
      <c r="D12">
        <v>30.61</v>
      </c>
      <c r="E12">
        <v>31.11</v>
      </c>
      <c r="F12">
        <v>30.86</v>
      </c>
      <c r="G12">
        <v>0.745</v>
      </c>
      <c r="H12">
        <v>3.4529714999999997E-8</v>
      </c>
    </row>
    <row r="13" spans="1:8">
      <c r="A13" t="s">
        <v>21</v>
      </c>
      <c r="B13">
        <v>1</v>
      </c>
      <c r="C13">
        <v>0</v>
      </c>
      <c r="D13">
        <v>28.39</v>
      </c>
      <c r="E13">
        <v>30.76</v>
      </c>
      <c r="F13">
        <v>29.574999999999999</v>
      </c>
      <c r="G13">
        <v>0.745</v>
      </c>
      <c r="H13">
        <v>7.0615512999999995E-8</v>
      </c>
    </row>
    <row r="14" spans="1:8">
      <c r="A14" t="s">
        <v>22</v>
      </c>
      <c r="B14">
        <v>1</v>
      </c>
      <c r="C14">
        <v>1</v>
      </c>
      <c r="D14">
        <v>28.86</v>
      </c>
      <c r="E14">
        <v>29.29</v>
      </c>
      <c r="F14">
        <v>29.074999999999999</v>
      </c>
      <c r="G14">
        <v>0.745</v>
      </c>
      <c r="H14">
        <v>9.3281997000000003E-8</v>
      </c>
    </row>
    <row r="15" spans="1:8">
      <c r="A15" t="s">
        <v>23</v>
      </c>
      <c r="B15">
        <v>1</v>
      </c>
      <c r="C15">
        <v>1</v>
      </c>
      <c r="D15">
        <v>32.9</v>
      </c>
      <c r="E15">
        <v>33.32</v>
      </c>
      <c r="F15">
        <v>33.11</v>
      </c>
      <c r="G15">
        <v>0.745</v>
      </c>
      <c r="H15">
        <v>9.8662760000000008E-9</v>
      </c>
    </row>
    <row r="16" spans="1:8">
      <c r="A16" t="s">
        <v>24</v>
      </c>
      <c r="B16">
        <v>1</v>
      </c>
      <c r="C16">
        <v>1</v>
      </c>
      <c r="D16">
        <v>29.05</v>
      </c>
      <c r="E16">
        <v>29.83</v>
      </c>
      <c r="F16">
        <v>29.44</v>
      </c>
      <c r="G16">
        <v>0.745</v>
      </c>
      <c r="H16">
        <v>7.6127664000000004E-8</v>
      </c>
    </row>
    <row r="17" spans="1:8">
      <c r="A17" t="s">
        <v>25</v>
      </c>
      <c r="B17">
        <v>1</v>
      </c>
      <c r="C17">
        <v>1</v>
      </c>
      <c r="D17">
        <v>22.73</v>
      </c>
      <c r="E17">
        <v>22.68</v>
      </c>
      <c r="F17">
        <v>22.704999999999998</v>
      </c>
      <c r="G17">
        <v>0.745</v>
      </c>
      <c r="H17">
        <v>3.2361953720000002E-6</v>
      </c>
    </row>
    <row r="18" spans="1:8">
      <c r="A18" t="s">
        <v>26</v>
      </c>
      <c r="B18">
        <v>1</v>
      </c>
      <c r="C18">
        <v>1</v>
      </c>
      <c r="D18">
        <v>29.37</v>
      </c>
      <c r="E18">
        <v>29.53</v>
      </c>
      <c r="F18">
        <v>29.45</v>
      </c>
      <c r="G18">
        <v>0.745</v>
      </c>
      <c r="H18">
        <v>7.5704997000000004E-8</v>
      </c>
    </row>
    <row r="19" spans="1:8">
      <c r="A19" t="s">
        <v>27</v>
      </c>
      <c r="B19">
        <v>1</v>
      </c>
      <c r="C19">
        <v>1</v>
      </c>
      <c r="D19">
        <v>24.39</v>
      </c>
      <c r="E19">
        <v>23.95</v>
      </c>
      <c r="F19">
        <v>24.17</v>
      </c>
      <c r="G19">
        <v>0.745</v>
      </c>
      <c r="H19">
        <v>1.431543092E-6</v>
      </c>
    </row>
    <row r="20" spans="1:8">
      <c r="A20" t="s">
        <v>28</v>
      </c>
      <c r="B20">
        <v>1</v>
      </c>
      <c r="C20">
        <v>1</v>
      </c>
      <c r="D20">
        <v>22.19</v>
      </c>
      <c r="E20">
        <v>22.15</v>
      </c>
      <c r="F20">
        <v>22.17</v>
      </c>
      <c r="G20">
        <v>0.745</v>
      </c>
      <c r="H20">
        <v>4.359084504E-6</v>
      </c>
    </row>
    <row r="21" spans="1:8">
      <c r="A21" t="s">
        <v>72</v>
      </c>
      <c r="B21">
        <v>1</v>
      </c>
      <c r="C21">
        <v>1</v>
      </c>
      <c r="D21">
        <v>27.03</v>
      </c>
      <c r="E21">
        <v>28.08</v>
      </c>
      <c r="F21">
        <v>27.555</v>
      </c>
      <c r="G21">
        <v>0.745</v>
      </c>
      <c r="H21">
        <v>2.1743371699999999E-7</v>
      </c>
    </row>
    <row r="22" spans="1:8">
      <c r="A22" t="s">
        <v>29</v>
      </c>
      <c r="B22">
        <v>1</v>
      </c>
      <c r="C22">
        <v>1</v>
      </c>
      <c r="D22">
        <v>28.07</v>
      </c>
      <c r="E22">
        <v>28.71</v>
      </c>
      <c r="F22">
        <v>28.39</v>
      </c>
      <c r="G22">
        <v>0.745</v>
      </c>
      <c r="H22">
        <v>1.3659276799999999E-7</v>
      </c>
    </row>
    <row r="23" spans="1:8">
      <c r="A23" t="s">
        <v>73</v>
      </c>
      <c r="B23">
        <v>1</v>
      </c>
      <c r="C23">
        <v>1</v>
      </c>
      <c r="D23">
        <v>23.64</v>
      </c>
      <c r="E23">
        <v>24.11</v>
      </c>
      <c r="F23">
        <v>23.875</v>
      </c>
      <c r="G23">
        <v>0.745</v>
      </c>
      <c r="H23">
        <v>1.6870737879999999E-6</v>
      </c>
    </row>
    <row r="24" spans="1:8">
      <c r="A24" t="s">
        <v>30</v>
      </c>
      <c r="B24">
        <v>1</v>
      </c>
      <c r="C24">
        <v>1</v>
      </c>
      <c r="D24">
        <v>26.92</v>
      </c>
      <c r="E24">
        <v>26.85</v>
      </c>
      <c r="F24">
        <v>26.885000000000002</v>
      </c>
      <c r="G24">
        <v>0.745</v>
      </c>
      <c r="H24">
        <v>3.1574016400000001E-7</v>
      </c>
    </row>
    <row r="25" spans="1:8">
      <c r="A25" t="s">
        <v>31</v>
      </c>
      <c r="B25">
        <v>0</v>
      </c>
      <c r="C25">
        <v>0</v>
      </c>
      <c r="D25">
        <v>29.77</v>
      </c>
      <c r="E25">
        <v>28.91</v>
      </c>
      <c r="F25">
        <v>29.34</v>
      </c>
      <c r="G25">
        <v>0.745</v>
      </c>
      <c r="H25">
        <v>8.0486315000000001E-8</v>
      </c>
    </row>
    <row r="26" spans="1:8">
      <c r="A26" t="s">
        <v>32</v>
      </c>
      <c r="B26">
        <v>0</v>
      </c>
      <c r="C26">
        <v>0</v>
      </c>
      <c r="D26">
        <v>29.13</v>
      </c>
      <c r="E26">
        <v>28.65</v>
      </c>
      <c r="F26">
        <v>28.89</v>
      </c>
      <c r="G26">
        <v>0.745</v>
      </c>
      <c r="H26">
        <v>1.0340225E-7</v>
      </c>
    </row>
    <row r="27" spans="1:8">
      <c r="A27" t="s">
        <v>59</v>
      </c>
      <c r="B27">
        <v>0</v>
      </c>
      <c r="C27">
        <v>0</v>
      </c>
      <c r="D27">
        <v>30.57</v>
      </c>
      <c r="E27">
        <v>30.29</v>
      </c>
      <c r="F27">
        <v>30.43</v>
      </c>
      <c r="G27">
        <v>0.745</v>
      </c>
      <c r="H27">
        <v>4.3869735999999997E-8</v>
      </c>
    </row>
    <row r="28" spans="1:8">
      <c r="A28" t="s">
        <v>33</v>
      </c>
      <c r="B28">
        <v>0</v>
      </c>
      <c r="C28">
        <v>0</v>
      </c>
      <c r="D28">
        <v>27.51</v>
      </c>
      <c r="E28">
        <v>27.13</v>
      </c>
      <c r="F28">
        <v>27.32</v>
      </c>
      <c r="G28">
        <v>0.745</v>
      </c>
      <c r="H28">
        <v>2.4782711300000003E-7</v>
      </c>
    </row>
    <row r="29" spans="1:8">
      <c r="A29" t="s">
        <v>60</v>
      </c>
      <c r="B29">
        <v>0</v>
      </c>
      <c r="C29">
        <v>0</v>
      </c>
      <c r="D29">
        <v>34.69</v>
      </c>
      <c r="E29">
        <v>34.53</v>
      </c>
      <c r="F29">
        <v>34.61</v>
      </c>
      <c r="G29">
        <v>0.745</v>
      </c>
      <c r="H29">
        <v>4.2801610000000001E-9</v>
      </c>
    </row>
    <row r="30" spans="1:8">
      <c r="A30" t="s">
        <v>34</v>
      </c>
      <c r="B30">
        <v>0</v>
      </c>
      <c r="C30">
        <v>0</v>
      </c>
      <c r="D30">
        <v>28.11</v>
      </c>
      <c r="E30">
        <v>27.87</v>
      </c>
      <c r="F30">
        <v>27.99</v>
      </c>
      <c r="G30">
        <v>0.745</v>
      </c>
      <c r="H30">
        <v>1.70665555E-7</v>
      </c>
    </row>
    <row r="31" spans="1:8">
      <c r="A31" t="s">
        <v>35</v>
      </c>
      <c r="B31">
        <v>0</v>
      </c>
      <c r="C31">
        <v>0</v>
      </c>
      <c r="D31">
        <v>28.26</v>
      </c>
      <c r="E31">
        <v>28.25</v>
      </c>
      <c r="F31">
        <v>28.254999999999999</v>
      </c>
      <c r="G31">
        <v>0.745</v>
      </c>
      <c r="H31">
        <v>1.47255013E-7</v>
      </c>
    </row>
    <row r="32" spans="1:8">
      <c r="A32" t="s">
        <v>74</v>
      </c>
      <c r="B32">
        <v>0</v>
      </c>
      <c r="C32">
        <v>0</v>
      </c>
      <c r="D32">
        <v>30.65</v>
      </c>
      <c r="E32">
        <v>31.55</v>
      </c>
      <c r="F32">
        <v>31.1</v>
      </c>
      <c r="G32">
        <v>0.745</v>
      </c>
      <c r="H32">
        <v>3.0210789999999998E-8</v>
      </c>
    </row>
    <row r="33" spans="1:8">
      <c r="A33" t="s">
        <v>36</v>
      </c>
      <c r="B33">
        <v>0</v>
      </c>
      <c r="C33">
        <v>0</v>
      </c>
      <c r="D33">
        <v>26.07</v>
      </c>
      <c r="E33">
        <v>26.44</v>
      </c>
      <c r="F33">
        <v>26.254999999999999</v>
      </c>
      <c r="G33">
        <v>0.745</v>
      </c>
      <c r="H33">
        <v>4.4839519600000001E-7</v>
      </c>
    </row>
    <row r="34" spans="1:8">
      <c r="A34" t="s">
        <v>61</v>
      </c>
      <c r="B34">
        <v>0</v>
      </c>
      <c r="C34">
        <v>0</v>
      </c>
      <c r="D34">
        <v>28.94</v>
      </c>
      <c r="E34">
        <v>29.27</v>
      </c>
      <c r="F34">
        <v>29.105</v>
      </c>
      <c r="G34">
        <v>0.745</v>
      </c>
      <c r="H34">
        <v>9.1736881000000001E-8</v>
      </c>
    </row>
    <row r="35" spans="1:8">
      <c r="A35" t="s">
        <v>37</v>
      </c>
      <c r="B35">
        <v>0</v>
      </c>
      <c r="C35">
        <v>0</v>
      </c>
      <c r="D35">
        <v>29.05</v>
      </c>
      <c r="E35">
        <v>28.33</v>
      </c>
      <c r="F35">
        <v>28.69</v>
      </c>
      <c r="G35">
        <v>0.745</v>
      </c>
      <c r="H35">
        <v>1.1558170000000001E-7</v>
      </c>
    </row>
    <row r="36" spans="1:8">
      <c r="A36" t="s">
        <v>38</v>
      </c>
      <c r="B36">
        <v>0</v>
      </c>
      <c r="C36">
        <v>0</v>
      </c>
      <c r="D36">
        <v>28.97</v>
      </c>
      <c r="E36">
        <v>28.48</v>
      </c>
      <c r="F36">
        <v>28.725000000000001</v>
      </c>
      <c r="G36">
        <v>0.745</v>
      </c>
      <c r="H36">
        <v>1.1335122999999999E-7</v>
      </c>
    </row>
    <row r="37" spans="1:8">
      <c r="A37" t="s">
        <v>39</v>
      </c>
      <c r="B37">
        <v>0</v>
      </c>
      <c r="C37">
        <v>1</v>
      </c>
      <c r="D37">
        <v>34.090000000000003</v>
      </c>
      <c r="E37">
        <v>34.380000000000003</v>
      </c>
      <c r="F37">
        <v>34.234999999999999</v>
      </c>
      <c r="G37">
        <v>0.745</v>
      </c>
      <c r="H37">
        <v>5.2739180000000001E-9</v>
      </c>
    </row>
    <row r="38" spans="1:8">
      <c r="A38" t="s">
        <v>40</v>
      </c>
      <c r="B38">
        <v>0</v>
      </c>
      <c r="C38">
        <v>1</v>
      </c>
      <c r="D38">
        <v>27.95</v>
      </c>
      <c r="E38">
        <v>27.27</v>
      </c>
      <c r="F38">
        <v>27.61</v>
      </c>
      <c r="G38">
        <v>0.745</v>
      </c>
      <c r="H38">
        <v>2.1087647900000001E-7</v>
      </c>
    </row>
    <row r="39" spans="1:8">
      <c r="A39" t="s">
        <v>41</v>
      </c>
      <c r="B39">
        <v>0</v>
      </c>
      <c r="C39">
        <v>1</v>
      </c>
      <c r="D39">
        <v>28.34</v>
      </c>
      <c r="E39">
        <v>28.43</v>
      </c>
      <c r="F39">
        <v>28.385000000000002</v>
      </c>
      <c r="G39">
        <v>0.745</v>
      </c>
      <c r="H39">
        <v>1.36973541E-7</v>
      </c>
    </row>
    <row r="40" spans="1:8">
      <c r="A40" t="s">
        <v>42</v>
      </c>
      <c r="B40">
        <v>0</v>
      </c>
      <c r="C40">
        <v>1</v>
      </c>
      <c r="D40">
        <v>26.03</v>
      </c>
      <c r="E40">
        <v>26.4</v>
      </c>
      <c r="F40">
        <v>26.215</v>
      </c>
      <c r="G40">
        <v>0.745</v>
      </c>
      <c r="H40">
        <v>4.5849306200000001E-7</v>
      </c>
    </row>
    <row r="41" spans="1:8">
      <c r="A41" t="s">
        <v>43</v>
      </c>
      <c r="B41">
        <v>0</v>
      </c>
      <c r="C41">
        <v>1</v>
      </c>
      <c r="D41">
        <v>28.35</v>
      </c>
      <c r="E41">
        <v>27.63</v>
      </c>
      <c r="F41">
        <v>27.99</v>
      </c>
      <c r="G41">
        <v>0.745</v>
      </c>
      <c r="H41">
        <v>1.70665555E-7</v>
      </c>
    </row>
    <row r="42" spans="1:8">
      <c r="A42" t="s">
        <v>44</v>
      </c>
      <c r="B42">
        <v>0</v>
      </c>
      <c r="C42">
        <v>1</v>
      </c>
      <c r="D42">
        <v>27.3</v>
      </c>
      <c r="E42">
        <v>27.62</v>
      </c>
      <c r="F42">
        <v>27.46</v>
      </c>
      <c r="G42">
        <v>0.745</v>
      </c>
      <c r="H42">
        <v>2.2924372499999999E-7</v>
      </c>
    </row>
    <row r="43" spans="1:8">
      <c r="A43" t="s">
        <v>45</v>
      </c>
      <c r="B43">
        <v>0</v>
      </c>
      <c r="C43">
        <v>1</v>
      </c>
      <c r="D43">
        <v>25.8</v>
      </c>
      <c r="E43">
        <v>26.05</v>
      </c>
      <c r="F43">
        <v>25.925000000000001</v>
      </c>
      <c r="G43">
        <v>0.745</v>
      </c>
      <c r="H43">
        <v>5.3883208000000004E-7</v>
      </c>
    </row>
    <row r="44" spans="1:8">
      <c r="A44" t="s">
        <v>46</v>
      </c>
      <c r="B44">
        <v>0</v>
      </c>
      <c r="C44">
        <v>1</v>
      </c>
      <c r="D44">
        <v>24.86</v>
      </c>
      <c r="E44">
        <v>25.55</v>
      </c>
      <c r="F44">
        <v>25.204999999999998</v>
      </c>
      <c r="G44">
        <v>0.745</v>
      </c>
      <c r="H44">
        <v>8.0453724499999999E-7</v>
      </c>
    </row>
    <row r="45" spans="1:8">
      <c r="A45" t="s">
        <v>47</v>
      </c>
      <c r="B45">
        <v>0</v>
      </c>
      <c r="C45">
        <v>1</v>
      </c>
      <c r="D45">
        <v>26.34</v>
      </c>
      <c r="E45">
        <v>26.13</v>
      </c>
      <c r="F45">
        <v>26.234999999999999</v>
      </c>
      <c r="G45">
        <v>0.745</v>
      </c>
      <c r="H45">
        <v>4.53416019E-7</v>
      </c>
    </row>
    <row r="46" spans="1:8">
      <c r="A46" t="s">
        <v>48</v>
      </c>
      <c r="B46">
        <v>0</v>
      </c>
      <c r="C46">
        <v>1</v>
      </c>
      <c r="D46">
        <v>33.520000000000003</v>
      </c>
      <c r="E46">
        <v>33.32</v>
      </c>
      <c r="F46">
        <v>33.42</v>
      </c>
      <c r="G46">
        <v>0.745</v>
      </c>
      <c r="H46">
        <v>8.3022669999999996E-9</v>
      </c>
    </row>
    <row r="47" spans="1:8">
      <c r="A47" t="s">
        <v>49</v>
      </c>
      <c r="B47">
        <v>0</v>
      </c>
      <c r="C47">
        <v>1</v>
      </c>
      <c r="D47">
        <v>23.22</v>
      </c>
      <c r="E47">
        <v>23.12</v>
      </c>
      <c r="F47">
        <v>23.17</v>
      </c>
      <c r="G47">
        <v>0.745</v>
      </c>
      <c r="H47">
        <v>2.4980426959999999E-6</v>
      </c>
    </row>
  </sheetData>
  <phoneticPr fontId="2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workbookViewId="0">
      <selection activeCell="P50" sqref="P50"/>
    </sheetView>
  </sheetViews>
  <sheetFormatPr baseColWidth="10" defaultColWidth="8.83203125" defaultRowHeight="14" x14ac:dyDescent="0"/>
  <sheetData>
    <row r="1" spans="1:22">
      <c r="A1" t="s">
        <v>75</v>
      </c>
      <c r="D1" t="s">
        <v>76</v>
      </c>
      <c r="G1" t="s">
        <v>77</v>
      </c>
      <c r="L1" t="s">
        <v>75</v>
      </c>
      <c r="P1" t="s">
        <v>76</v>
      </c>
      <c r="T1" t="s">
        <v>77</v>
      </c>
    </row>
    <row r="2" spans="1:22">
      <c r="N2" t="s">
        <v>109</v>
      </c>
      <c r="R2" t="s">
        <v>109</v>
      </c>
      <c r="V2" t="s">
        <v>109</v>
      </c>
    </row>
    <row r="3" spans="1:22">
      <c r="A3" t="s">
        <v>31</v>
      </c>
      <c r="B3">
        <v>24.3411270490964</v>
      </c>
      <c r="D3" t="s">
        <v>31</v>
      </c>
      <c r="E3">
        <v>9.1722966127912695</v>
      </c>
      <c r="G3" t="s">
        <v>31</v>
      </c>
      <c r="H3">
        <v>12.237772812973599</v>
      </c>
      <c r="L3" t="s">
        <v>31</v>
      </c>
      <c r="M3">
        <v>5.9666859999999998E-9</v>
      </c>
      <c r="N3">
        <f>M3/$L$27</f>
        <v>1.8931883515353813</v>
      </c>
      <c r="P3" t="s">
        <v>31</v>
      </c>
      <c r="Q3">
        <v>9.1958667999999997E-8</v>
      </c>
      <c r="R3">
        <f>Q3/$Q$31</f>
        <v>1.6464145080796331</v>
      </c>
      <c r="T3" t="s">
        <v>31</v>
      </c>
      <c r="U3">
        <v>3.1361980000000002E-9</v>
      </c>
      <c r="V3">
        <f>U3/$T$30</f>
        <v>1.2242729581579603</v>
      </c>
    </row>
    <row r="4" spans="1:22">
      <c r="A4" t="s">
        <v>32</v>
      </c>
      <c r="B4">
        <v>214.601368250815</v>
      </c>
      <c r="D4" t="s">
        <v>32</v>
      </c>
      <c r="E4">
        <v>47.456511765785301</v>
      </c>
      <c r="G4" t="s">
        <v>32</v>
      </c>
      <c r="H4">
        <v>88.497010418279103</v>
      </c>
      <c r="L4" t="s">
        <v>32</v>
      </c>
      <c r="M4">
        <v>6.7582299000000002E-8</v>
      </c>
      <c r="N4">
        <f t="shared" ref="N4:N24" si="0">M4/$L$27</f>
        <v>21.443397764987342</v>
      </c>
      <c r="P4" t="s">
        <v>32</v>
      </c>
      <c r="Q4">
        <v>6.11249248E-7</v>
      </c>
      <c r="R4">
        <f t="shared" ref="R4:R27" si="1">Q4/$Q$31</f>
        <v>10.943716909426804</v>
      </c>
      <c r="T4" t="s">
        <v>32</v>
      </c>
      <c r="U4">
        <v>2.9136518E-8</v>
      </c>
      <c r="V4">
        <f t="shared" ref="V4:V26" si="2">U4/$T$30</f>
        <v>11.37397928392361</v>
      </c>
    </row>
    <row r="5" spans="1:22">
      <c r="A5" t="s">
        <v>33</v>
      </c>
      <c r="B5">
        <v>14.3230279455752</v>
      </c>
      <c r="D5" t="s">
        <v>59</v>
      </c>
      <c r="E5">
        <v>52.676830590259897</v>
      </c>
      <c r="G5" t="s">
        <v>59</v>
      </c>
      <c r="H5">
        <v>41.069663342736803</v>
      </c>
      <c r="L5" t="s">
        <v>33</v>
      </c>
      <c r="M5">
        <v>1.0810708E-8</v>
      </c>
      <c r="N5">
        <f t="shared" si="0"/>
        <v>3.4301631521166622</v>
      </c>
      <c r="P5" t="s">
        <v>59</v>
      </c>
      <c r="Q5">
        <v>2.8785726700000002E-7</v>
      </c>
      <c r="R5">
        <f t="shared" si="1"/>
        <v>5.1537543001922632</v>
      </c>
      <c r="T5" t="s">
        <v>59</v>
      </c>
      <c r="U5">
        <v>5.7367409999999997E-9</v>
      </c>
      <c r="V5">
        <f t="shared" si="2"/>
        <v>2.2394430690460405</v>
      </c>
    </row>
    <row r="6" spans="1:22">
      <c r="A6" t="s">
        <v>34</v>
      </c>
      <c r="B6">
        <v>35.854417175832999</v>
      </c>
      <c r="D6" t="s">
        <v>33</v>
      </c>
      <c r="E6">
        <v>11.0769449410496</v>
      </c>
      <c r="G6" t="s">
        <v>33</v>
      </c>
      <c r="H6">
        <v>10.7257684544029</v>
      </c>
      <c r="L6" t="s">
        <v>34</v>
      </c>
      <c r="M6">
        <v>1.8636272E-8</v>
      </c>
      <c r="N6">
        <f t="shared" si="0"/>
        <v>5.9131606835762742</v>
      </c>
      <c r="P6" t="s">
        <v>33</v>
      </c>
      <c r="Q6">
        <v>3.4194900900000002E-7</v>
      </c>
      <c r="R6">
        <f t="shared" si="1"/>
        <v>6.1222049175511444</v>
      </c>
      <c r="T6" t="s">
        <v>33</v>
      </c>
      <c r="U6">
        <v>8.4636229999999995E-9</v>
      </c>
      <c r="V6">
        <f t="shared" si="2"/>
        <v>3.3039319478373974</v>
      </c>
    </row>
    <row r="7" spans="1:22">
      <c r="A7" t="s">
        <v>35</v>
      </c>
      <c r="B7">
        <v>32.304775977246301</v>
      </c>
      <c r="D7" t="s">
        <v>60</v>
      </c>
      <c r="E7">
        <v>962.64319898438896</v>
      </c>
      <c r="G7" t="s">
        <v>60</v>
      </c>
      <c r="H7">
        <v>190.36119555971499</v>
      </c>
      <c r="L7" t="s">
        <v>35</v>
      </c>
      <c r="M7">
        <v>1.4487962E-8</v>
      </c>
      <c r="N7">
        <f t="shared" si="0"/>
        <v>4.5969305064632611</v>
      </c>
      <c r="P7" t="s">
        <v>60</v>
      </c>
      <c r="Q7">
        <v>5.1323705599999997E-7</v>
      </c>
      <c r="R7">
        <f t="shared" si="1"/>
        <v>9.1889209952723441</v>
      </c>
      <c r="T7" t="s">
        <v>60</v>
      </c>
      <c r="U7">
        <v>2.5942849999999998E-9</v>
      </c>
      <c r="V7">
        <f t="shared" si="2"/>
        <v>1.0127271847169164</v>
      </c>
    </row>
    <row r="8" spans="1:22">
      <c r="A8" t="s">
        <v>36</v>
      </c>
      <c r="B8">
        <v>2.3078515793201002</v>
      </c>
      <c r="D8" t="s">
        <v>34</v>
      </c>
      <c r="E8">
        <v>18.057228653826598</v>
      </c>
      <c r="G8" t="s">
        <v>34</v>
      </c>
      <c r="H8">
        <v>14.482718855016801</v>
      </c>
      <c r="L8" t="s">
        <v>36</v>
      </c>
      <c r="M8">
        <v>3.1516599999999998E-9</v>
      </c>
      <c r="N8">
        <f t="shared" si="0"/>
        <v>1</v>
      </c>
      <c r="P8" t="s">
        <v>34</v>
      </c>
      <c r="Q8">
        <v>3.8387471899999997E-7</v>
      </c>
      <c r="R8">
        <f t="shared" si="1"/>
        <v>6.8728366818731255</v>
      </c>
      <c r="T8" t="s">
        <v>34</v>
      </c>
      <c r="U8">
        <v>7.8700060000000006E-9</v>
      </c>
      <c r="V8">
        <f t="shared" si="2"/>
        <v>3.0722025606613159</v>
      </c>
    </row>
    <row r="9" spans="1:22">
      <c r="A9" t="s">
        <v>37</v>
      </c>
      <c r="B9">
        <v>43.384571884311598</v>
      </c>
      <c r="D9" t="s">
        <v>35</v>
      </c>
      <c r="E9">
        <v>20.292367099987601</v>
      </c>
      <c r="G9" t="s">
        <v>35</v>
      </c>
      <c r="H9">
        <v>13.5380221038985</v>
      </c>
      <c r="L9" t="s">
        <v>37</v>
      </c>
      <c r="M9">
        <v>1.5271963000000001E-8</v>
      </c>
      <c r="N9">
        <f t="shared" si="0"/>
        <v>4.8456886212345243</v>
      </c>
      <c r="P9" t="s">
        <v>35</v>
      </c>
      <c r="Q9">
        <v>3.72216254E-7</v>
      </c>
      <c r="R9">
        <f t="shared" si="1"/>
        <v>6.6641052339802673</v>
      </c>
      <c r="T9" t="s">
        <v>35</v>
      </c>
      <c r="U9">
        <v>6.3475239999999996E-9</v>
      </c>
      <c r="V9">
        <f t="shared" si="2"/>
        <v>2.4778735221623918</v>
      </c>
    </row>
    <row r="10" spans="1:22">
      <c r="A10" t="s">
        <v>38</v>
      </c>
      <c r="B10">
        <v>11.847014188149901</v>
      </c>
      <c r="D10" t="s">
        <v>36</v>
      </c>
      <c r="E10">
        <v>9.0250839196829702</v>
      </c>
      <c r="G10" t="s">
        <v>36</v>
      </c>
      <c r="H10">
        <v>3.1399560244395501</v>
      </c>
      <c r="L10" t="s">
        <v>38</v>
      </c>
      <c r="M10">
        <v>4.0898339999999998E-9</v>
      </c>
      <c r="N10">
        <f t="shared" si="0"/>
        <v>1.2976761452694769</v>
      </c>
      <c r="P10" t="s">
        <v>36</v>
      </c>
      <c r="Q10">
        <v>5.04086116E-7</v>
      </c>
      <c r="R10">
        <f t="shared" si="1"/>
        <v>9.0250839073040172</v>
      </c>
      <c r="T10" t="s">
        <v>36</v>
      </c>
      <c r="U10">
        <v>4.482947E-9</v>
      </c>
      <c r="V10">
        <f t="shared" si="2"/>
        <v>1.7500013662898048</v>
      </c>
    </row>
    <row r="11" spans="1:22">
      <c r="B11">
        <f>AVERAGE(B3:B10)</f>
        <v>47.370519256293434</v>
      </c>
      <c r="D11" t="s">
        <v>61</v>
      </c>
      <c r="E11">
        <v>1</v>
      </c>
      <c r="G11" t="s">
        <v>37</v>
      </c>
      <c r="H11">
        <v>17.085076871397199</v>
      </c>
      <c r="M11" t="s">
        <v>114</v>
      </c>
      <c r="N11">
        <f>AVERAGE(N3:N10)</f>
        <v>5.5525256531478648</v>
      </c>
      <c r="P11" t="s">
        <v>61</v>
      </c>
      <c r="Q11">
        <v>5.5853897999999999E-8</v>
      </c>
      <c r="R11">
        <f t="shared" si="1"/>
        <v>1</v>
      </c>
      <c r="T11" t="s">
        <v>37</v>
      </c>
      <c r="U11">
        <v>6.2876020000000003E-9</v>
      </c>
      <c r="V11">
        <f t="shared" si="2"/>
        <v>2.4544818599654445</v>
      </c>
    </row>
    <row r="12" spans="1:22">
      <c r="B12">
        <f>STDEV(B3:B10)</f>
        <v>68.927181946306916</v>
      </c>
      <c r="C12">
        <f>B12/SQRT(8)</f>
        <v>24.369438881156295</v>
      </c>
      <c r="D12" t="s">
        <v>37</v>
      </c>
      <c r="E12">
        <v>101.963175671402</v>
      </c>
      <c r="G12" t="s">
        <v>38</v>
      </c>
      <c r="H12">
        <v>26.1117713099623</v>
      </c>
      <c r="M12" t="s">
        <v>110</v>
      </c>
      <c r="N12">
        <f>(STDEV(N3:N10))/SQRT(8)</f>
        <v>2.3557947589935364</v>
      </c>
      <c r="P12" t="s">
        <v>37</v>
      </c>
      <c r="Q12">
        <v>1.165144692E-6</v>
      </c>
      <c r="R12">
        <f t="shared" si="1"/>
        <v>20.86057972175908</v>
      </c>
      <c r="T12" t="s">
        <v>38</v>
      </c>
      <c r="U12">
        <v>9.4241379999999999E-9</v>
      </c>
      <c r="V12">
        <f t="shared" si="2"/>
        <v>3.6788867626817066</v>
      </c>
    </row>
    <row r="13" spans="1:22">
      <c r="A13" t="s">
        <v>39</v>
      </c>
      <c r="B13">
        <v>586.52733694958704</v>
      </c>
      <c r="D13" t="s">
        <v>38</v>
      </c>
      <c r="E13">
        <v>50.824067847039402</v>
      </c>
      <c r="H13">
        <f>AVERAGE(H3:H12)</f>
        <v>41.724895575282176</v>
      </c>
      <c r="P13" t="s">
        <v>38</v>
      </c>
      <c r="Q13">
        <v>7.31730291E-7</v>
      </c>
      <c r="R13">
        <f t="shared" si="1"/>
        <v>13.100791837303817</v>
      </c>
      <c r="U13" t="s">
        <v>114</v>
      </c>
      <c r="V13">
        <f>AVERAGE(V3:V12)</f>
        <v>3.2587800515442589</v>
      </c>
    </row>
    <row r="14" spans="1:22">
      <c r="A14" t="s">
        <v>40</v>
      </c>
      <c r="B14">
        <v>125.07044716503501</v>
      </c>
      <c r="E14">
        <f>AVERAGE(E3:E13)</f>
        <v>116.74433691692852</v>
      </c>
      <c r="H14">
        <f>STDEV(H3:H12)</f>
        <v>57.723064833603985</v>
      </c>
      <c r="I14">
        <f>H14/SQRT(10)</f>
        <v>18.253635839975686</v>
      </c>
      <c r="L14" t="s">
        <v>39</v>
      </c>
      <c r="M14">
        <v>9.4208950000000001E-9</v>
      </c>
      <c r="N14">
        <f t="shared" si="0"/>
        <v>2.9891850643787721</v>
      </c>
      <c r="Q14" t="s">
        <v>114</v>
      </c>
      <c r="R14">
        <f>AVERAGE(R3:R13)</f>
        <v>8.2344008193402249</v>
      </c>
      <c r="U14" t="s">
        <v>110</v>
      </c>
      <c r="V14">
        <f>(STDEV(V3:V12)/SQRT(10))</f>
        <v>0.94178283809068786</v>
      </c>
    </row>
    <row r="15" spans="1:22">
      <c r="A15" t="s">
        <v>41</v>
      </c>
      <c r="B15">
        <v>110.073712529321</v>
      </c>
      <c r="E15">
        <f>STDEV(E3:E13)</f>
        <v>282.09820203713366</v>
      </c>
      <c r="F15">
        <f>E15/SQRT(11)</f>
        <v>85.05580819918579</v>
      </c>
      <c r="G15" t="s">
        <v>39</v>
      </c>
      <c r="H15">
        <v>1000.9355433854601</v>
      </c>
      <c r="L15" t="s">
        <v>40</v>
      </c>
      <c r="M15">
        <v>8.0325479999999994E-8</v>
      </c>
      <c r="N15">
        <f t="shared" si="0"/>
        <v>25.486721283387165</v>
      </c>
      <c r="Q15" t="s">
        <v>110</v>
      </c>
      <c r="R15">
        <f>(STDEV(R3:R13)/SQRT(11))</f>
        <v>1.6678467225328626</v>
      </c>
    </row>
    <row r="16" spans="1:22">
      <c r="A16" t="s">
        <v>42</v>
      </c>
      <c r="B16">
        <v>14.6999657068442</v>
      </c>
      <c r="D16" t="s">
        <v>39</v>
      </c>
      <c r="E16">
        <v>68.579771067209194</v>
      </c>
      <c r="G16" t="s">
        <v>40</v>
      </c>
      <c r="H16">
        <v>52.624675577005199</v>
      </c>
      <c r="L16" t="s">
        <v>41</v>
      </c>
      <c r="M16">
        <v>4.5918826E-8</v>
      </c>
      <c r="N16">
        <f t="shared" si="0"/>
        <v>14.569727064467614</v>
      </c>
      <c r="T16" t="s">
        <v>39</v>
      </c>
      <c r="U16">
        <v>1.6808097999999999E-8</v>
      </c>
      <c r="V16">
        <f t="shared" si="2"/>
        <v>6.561352267767818</v>
      </c>
    </row>
    <row r="17" spans="1:22">
      <c r="A17" t="s">
        <v>43</v>
      </c>
      <c r="B17">
        <v>109.074868666462</v>
      </c>
      <c r="D17" t="s">
        <v>40</v>
      </c>
      <c r="E17">
        <v>1641.9823134001699</v>
      </c>
      <c r="G17" t="s">
        <v>41</v>
      </c>
      <c r="H17">
        <v>50.103720986685097</v>
      </c>
      <c r="L17" t="s">
        <v>42</v>
      </c>
      <c r="M17">
        <v>2.0526721E-8</v>
      </c>
      <c r="N17">
        <f t="shared" si="0"/>
        <v>6.5129871242456359</v>
      </c>
      <c r="P17" t="s">
        <v>39</v>
      </c>
      <c r="Q17">
        <v>9.6831085999999991E-7</v>
      </c>
      <c r="R17">
        <f t="shared" si="1"/>
        <v>17.336495655146575</v>
      </c>
      <c r="T17" t="s">
        <v>40</v>
      </c>
      <c r="U17">
        <v>3.5334311999999997E-8</v>
      </c>
      <c r="V17">
        <f t="shared" si="2"/>
        <v>13.793402928232309</v>
      </c>
    </row>
    <row r="18" spans="1:22">
      <c r="A18" t="s">
        <v>44</v>
      </c>
      <c r="B18">
        <v>63.871560057946901</v>
      </c>
      <c r="D18" t="s">
        <v>41</v>
      </c>
      <c r="E18">
        <v>28.289641537529899</v>
      </c>
      <c r="G18" t="s">
        <v>42</v>
      </c>
      <c r="H18">
        <v>7.2566208195103998</v>
      </c>
      <c r="L18" t="s">
        <v>43</v>
      </c>
      <c r="M18">
        <v>5.6694517000000001E-8</v>
      </c>
      <c r="N18">
        <f t="shared" si="0"/>
        <v>17.988779563785435</v>
      </c>
      <c r="P18" t="s">
        <v>40</v>
      </c>
      <c r="Q18">
        <v>1.078684455E-6</v>
      </c>
      <c r="R18">
        <f t="shared" si="1"/>
        <v>19.312608316074915</v>
      </c>
      <c r="T18" t="s">
        <v>41</v>
      </c>
      <c r="U18">
        <v>2.1851725000000001E-8</v>
      </c>
      <c r="V18">
        <f t="shared" si="2"/>
        <v>8.5302254534325499</v>
      </c>
    </row>
    <row r="19" spans="1:22">
      <c r="A19" t="s">
        <v>45</v>
      </c>
      <c r="B19">
        <v>29.581892536151901</v>
      </c>
      <c r="D19" t="s">
        <v>42</v>
      </c>
      <c r="E19">
        <v>29.392948573917</v>
      </c>
      <c r="G19" t="s">
        <v>43</v>
      </c>
      <c r="H19">
        <v>24.790014241952001</v>
      </c>
      <c r="L19" t="s">
        <v>44</v>
      </c>
      <c r="M19">
        <v>4.4593901E-8</v>
      </c>
      <c r="N19">
        <f t="shared" si="0"/>
        <v>14.14933749198835</v>
      </c>
      <c r="P19" t="s">
        <v>41</v>
      </c>
      <c r="Q19">
        <v>7.4310147299999997E-7</v>
      </c>
      <c r="R19">
        <f t="shared" si="1"/>
        <v>13.304379812488646</v>
      </c>
      <c r="T19" t="s">
        <v>42</v>
      </c>
      <c r="U19">
        <v>1.0593666E-8</v>
      </c>
      <c r="V19">
        <f t="shared" si="2"/>
        <v>4.1354336720951315</v>
      </c>
    </row>
    <row r="20" spans="1:22">
      <c r="A20" t="s">
        <v>46</v>
      </c>
      <c r="B20">
        <v>2.33047044638236</v>
      </c>
      <c r="D20" t="s">
        <v>43</v>
      </c>
      <c r="E20">
        <v>11.620126013192801</v>
      </c>
      <c r="G20" t="s">
        <v>44</v>
      </c>
      <c r="H20">
        <v>29.097208323976101</v>
      </c>
      <c r="L20" t="s">
        <v>45</v>
      </c>
      <c r="M20">
        <v>4.8545600999999999E-8</v>
      </c>
      <c r="N20">
        <f t="shared" si="0"/>
        <v>15.403184670935318</v>
      </c>
      <c r="P20" t="s">
        <v>42</v>
      </c>
      <c r="Q20">
        <v>5.0150165799999996E-7</v>
      </c>
      <c r="R20">
        <f t="shared" si="1"/>
        <v>8.978812150228082</v>
      </c>
      <c r="T20" t="s">
        <v>43</v>
      </c>
      <c r="U20">
        <v>1.3471058000000001E-8</v>
      </c>
      <c r="V20">
        <f t="shared" si="2"/>
        <v>5.2586769161824147</v>
      </c>
    </row>
    <row r="21" spans="1:22">
      <c r="A21" t="s">
        <v>47</v>
      </c>
      <c r="B21">
        <v>15.4865141430283</v>
      </c>
      <c r="D21" t="s">
        <v>44</v>
      </c>
      <c r="E21">
        <v>61.5275481252676</v>
      </c>
      <c r="G21" t="s">
        <v>45</v>
      </c>
      <c r="H21">
        <v>4.0936527759225898</v>
      </c>
      <c r="L21" t="s">
        <v>46</v>
      </c>
      <c r="M21">
        <v>5.7103169999999996E-9</v>
      </c>
      <c r="N21">
        <f t="shared" si="0"/>
        <v>1.8118442344669159</v>
      </c>
      <c r="P21" t="s">
        <v>43</v>
      </c>
      <c r="Q21">
        <v>6.6364548200000001E-7</v>
      </c>
      <c r="R21">
        <f t="shared" si="1"/>
        <v>11.88181140016405</v>
      </c>
      <c r="T21" t="s">
        <v>44</v>
      </c>
      <c r="U21">
        <v>2.1238696000000001E-8</v>
      </c>
      <c r="V21">
        <f t="shared" si="2"/>
        <v>8.2909182326299682</v>
      </c>
    </row>
    <row r="22" spans="1:22">
      <c r="A22" t="s">
        <v>48</v>
      </c>
      <c r="B22">
        <v>605.75811090595005</v>
      </c>
      <c r="D22" t="s">
        <v>45</v>
      </c>
      <c r="E22">
        <v>23.4806910969372</v>
      </c>
      <c r="G22" t="s">
        <v>46</v>
      </c>
      <c r="H22">
        <v>1</v>
      </c>
      <c r="L22" t="s">
        <v>47</v>
      </c>
      <c r="M22">
        <v>2.1385578999999999E-8</v>
      </c>
      <c r="N22">
        <f t="shared" si="0"/>
        <v>6.7854968492794274</v>
      </c>
      <c r="P22" t="s">
        <v>44</v>
      </c>
      <c r="Q22">
        <v>1.3080008380000001E-6</v>
      </c>
      <c r="R22">
        <f t="shared" si="1"/>
        <v>23.418255212912804</v>
      </c>
      <c r="T22" t="s">
        <v>45</v>
      </c>
      <c r="U22">
        <v>7.0233370000000001E-9</v>
      </c>
      <c r="V22">
        <f t="shared" si="2"/>
        <v>2.7416896398538149</v>
      </c>
    </row>
    <row r="23" spans="1:22">
      <c r="A23" t="s">
        <v>49</v>
      </c>
      <c r="B23">
        <v>1</v>
      </c>
      <c r="D23" t="s">
        <v>46</v>
      </c>
      <c r="E23">
        <v>1.3806870030303999</v>
      </c>
      <c r="G23" t="s">
        <v>47</v>
      </c>
      <c r="H23">
        <v>9.04054918687401</v>
      </c>
      <c r="L23" t="s">
        <v>48</v>
      </c>
      <c r="M23">
        <v>1.5316742000000001E-8</v>
      </c>
      <c r="N23">
        <f t="shared" si="0"/>
        <v>4.8598966893637012</v>
      </c>
      <c r="P23" t="s">
        <v>45</v>
      </c>
      <c r="Q23">
        <v>6.7050321900000001E-7</v>
      </c>
      <c r="R23">
        <f t="shared" si="1"/>
        <v>12.004591317870062</v>
      </c>
      <c r="T23" t="s">
        <v>46</v>
      </c>
      <c r="U23">
        <v>2.561682E-9</v>
      </c>
      <c r="V23">
        <f t="shared" si="2"/>
        <v>1</v>
      </c>
    </row>
    <row r="24" spans="1:22">
      <c r="B24">
        <f>AVERAGE(B13:B23)</f>
        <v>151.22498900970078</v>
      </c>
      <c r="D24" t="s">
        <v>47</v>
      </c>
      <c r="E24">
        <v>5.3637753508998296</v>
      </c>
      <c r="G24" t="s">
        <v>48</v>
      </c>
      <c r="H24">
        <v>1383.96455152833</v>
      </c>
      <c r="L24" t="s">
        <v>49</v>
      </c>
      <c r="M24">
        <v>7.6079970000000001E-9</v>
      </c>
      <c r="N24">
        <f t="shared" si="0"/>
        <v>2.4139650216076607</v>
      </c>
      <c r="P24" t="s">
        <v>46</v>
      </c>
      <c r="Q24">
        <v>9.2670437999999996E-8</v>
      </c>
      <c r="R24">
        <f t="shared" si="1"/>
        <v>1.6591579337936271</v>
      </c>
      <c r="T24" t="s">
        <v>47</v>
      </c>
      <c r="U24">
        <v>1.3051810000000001E-8</v>
      </c>
      <c r="V24">
        <f t="shared" si="2"/>
        <v>5.0950156967180158</v>
      </c>
    </row>
    <row r="25" spans="1:22">
      <c r="B25">
        <f>STDEV(B13:B23)</f>
        <v>224.60441186232117</v>
      </c>
      <c r="D25" t="s">
        <v>48</v>
      </c>
      <c r="E25">
        <v>12.562250863896599</v>
      </c>
      <c r="G25" t="s">
        <v>49</v>
      </c>
      <c r="H25">
        <v>2.4751103651211399</v>
      </c>
      <c r="M25" t="s">
        <v>114</v>
      </c>
      <c r="N25">
        <f>AVERAGE(N14:N24)</f>
        <v>10.270102277991455</v>
      </c>
      <c r="P25" t="s">
        <v>47</v>
      </c>
      <c r="Q25">
        <v>5.3753812200000005E-7</v>
      </c>
      <c r="R25">
        <f t="shared" si="1"/>
        <v>9.6240037176993454</v>
      </c>
      <c r="T25" t="s">
        <v>48</v>
      </c>
      <c r="U25">
        <v>3.6584803E-8</v>
      </c>
      <c r="V25">
        <f t="shared" si="2"/>
        <v>14.281555243781234</v>
      </c>
    </row>
    <row r="26" spans="1:22">
      <c r="B26">
        <f>B25/SQRT(11)</f>
        <v>67.720778218706258</v>
      </c>
      <c r="D26" t="s">
        <v>49</v>
      </c>
      <c r="E26">
        <v>580.51820933213003</v>
      </c>
      <c r="H26">
        <f>AVERAGE(H15:H25)</f>
        <v>233.21651338098511</v>
      </c>
      <c r="M26" t="s">
        <v>110</v>
      </c>
      <c r="N26">
        <f>(STDEV(N14:N24)/SQRT(11))</f>
        <v>2.3214586675727493</v>
      </c>
      <c r="P26" t="s">
        <v>48</v>
      </c>
      <c r="Q26">
        <v>7.0950728199999999E-7</v>
      </c>
      <c r="R26">
        <f t="shared" si="1"/>
        <v>12.702914342701739</v>
      </c>
      <c r="T26" t="s">
        <v>49</v>
      </c>
      <c r="U26">
        <v>1.9686726000000002E-8</v>
      </c>
      <c r="V26">
        <f t="shared" si="2"/>
        <v>7.6850780073404898</v>
      </c>
    </row>
    <row r="27" spans="1:22">
      <c r="E27">
        <f>AVERAGE(E16:E26)</f>
        <v>224.06345112401638</v>
      </c>
      <c r="H27">
        <f>STDEV(H15:H25)</f>
        <v>482.26960142272003</v>
      </c>
      <c r="I27">
        <f>H27/SQRT(11)</f>
        <v>145.40975597394646</v>
      </c>
      <c r="K27" t="s">
        <v>108</v>
      </c>
      <c r="L27">
        <v>3.1516599999999998E-9</v>
      </c>
      <c r="P27" t="s">
        <v>49</v>
      </c>
      <c r="Q27">
        <v>6.0035076500000002E-7</v>
      </c>
      <c r="R27">
        <f t="shared" si="1"/>
        <v>10.748592067826673</v>
      </c>
      <c r="U27" t="s">
        <v>114</v>
      </c>
      <c r="V27">
        <f>AVERAGE(V16:V26)</f>
        <v>7.0339407325485235</v>
      </c>
    </row>
    <row r="28" spans="1:22">
      <c r="E28">
        <f>STDEV(E16:E26)</f>
        <v>499.18799140143301</v>
      </c>
      <c r="F28">
        <f>E28/SQRT(11)</f>
        <v>150.51084248451917</v>
      </c>
      <c r="Q28" t="s">
        <v>114</v>
      </c>
      <c r="R28">
        <f>AVERAGE(R17:R27)</f>
        <v>12.815601993355138</v>
      </c>
      <c r="U28" t="s">
        <v>110</v>
      </c>
      <c r="V28">
        <f>(STDEV(V16:V26)/SQRT(11))</f>
        <v>1.2534629145112455</v>
      </c>
    </row>
    <row r="29" spans="1:22">
      <c r="C29" t="s">
        <v>75</v>
      </c>
      <c r="D29" t="s">
        <v>76</v>
      </c>
      <c r="E29" t="s">
        <v>77</v>
      </c>
      <c r="Q29" t="s">
        <v>110</v>
      </c>
      <c r="R29">
        <f>(STDEV(R17:R27)/SQRT(11))</f>
        <v>1.7333445372864966</v>
      </c>
    </row>
    <row r="30" spans="1:22">
      <c r="B30" t="s">
        <v>78</v>
      </c>
      <c r="C30">
        <v>47.370519256293434</v>
      </c>
      <c r="D30">
        <v>116.74433691692852</v>
      </c>
      <c r="E30">
        <v>41.724895575282176</v>
      </c>
      <c r="S30" t="s">
        <v>108</v>
      </c>
      <c r="T30">
        <v>2.561682E-9</v>
      </c>
    </row>
    <row r="31" spans="1:22">
      <c r="B31" t="s">
        <v>79</v>
      </c>
      <c r="C31">
        <v>151.22498900970078</v>
      </c>
      <c r="D31">
        <v>224.06345112401638</v>
      </c>
      <c r="E31">
        <v>233.21651338098511</v>
      </c>
      <c r="P31" t="s">
        <v>108</v>
      </c>
      <c r="Q31">
        <v>5.5853897999999999E-8</v>
      </c>
    </row>
    <row r="33" spans="2:5">
      <c r="B33" t="s">
        <v>87</v>
      </c>
    </row>
    <row r="34" spans="2:5">
      <c r="C34" t="s">
        <v>90</v>
      </c>
      <c r="D34" t="s">
        <v>91</v>
      </c>
      <c r="E34" t="s">
        <v>92</v>
      </c>
    </row>
    <row r="35" spans="2:5">
      <c r="B35" t="s">
        <v>88</v>
      </c>
      <c r="C35">
        <v>24.369438881156295</v>
      </c>
      <c r="D35">
        <v>85.05580819918579</v>
      </c>
      <c r="E35">
        <v>18.253635839975686</v>
      </c>
    </row>
    <row r="36" spans="2:5">
      <c r="B36" t="s">
        <v>89</v>
      </c>
      <c r="C36">
        <v>67.720778218706258</v>
      </c>
      <c r="D36">
        <v>150.51084248451917</v>
      </c>
      <c r="E36">
        <v>145.40975597394646</v>
      </c>
    </row>
    <row r="49" spans="2:5">
      <c r="B49" t="s">
        <v>111</v>
      </c>
    </row>
    <row r="51" spans="2:5">
      <c r="C51" t="s">
        <v>75</v>
      </c>
      <c r="D51" t="s">
        <v>76</v>
      </c>
      <c r="E51" t="s">
        <v>77</v>
      </c>
    </row>
    <row r="52" spans="2:5">
      <c r="B52" t="s">
        <v>78</v>
      </c>
      <c r="C52">
        <v>5.5525256531478648</v>
      </c>
      <c r="D52">
        <v>8.2344008193402249</v>
      </c>
      <c r="E52">
        <v>3.2587800515442589</v>
      </c>
    </row>
    <row r="53" spans="2:5">
      <c r="B53" t="s">
        <v>79</v>
      </c>
      <c r="C53">
        <v>10.270102277991455</v>
      </c>
      <c r="D53">
        <v>12.815601993355138</v>
      </c>
      <c r="E53">
        <v>7.0339407325485235</v>
      </c>
    </row>
    <row r="55" spans="2:5">
      <c r="B55" t="s">
        <v>110</v>
      </c>
    </row>
    <row r="56" spans="2:5">
      <c r="C56" t="s">
        <v>75</v>
      </c>
      <c r="D56" t="s">
        <v>76</v>
      </c>
      <c r="E56" t="s">
        <v>77</v>
      </c>
    </row>
    <row r="57" spans="2:5">
      <c r="B57" t="s">
        <v>112</v>
      </c>
      <c r="C57">
        <v>2.3557947589935364</v>
      </c>
      <c r="D57">
        <v>1.6678467225328626</v>
      </c>
      <c r="E57">
        <v>0.94178283809068786</v>
      </c>
    </row>
    <row r="58" spans="2:5">
      <c r="B58" t="s">
        <v>113</v>
      </c>
      <c r="C58">
        <v>2.3214586675727493</v>
      </c>
      <c r="D58">
        <v>1.7333445372864966</v>
      </c>
      <c r="E58">
        <v>1.2534629145112455</v>
      </c>
    </row>
  </sheetData>
  <phoneticPr fontId="2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workbookViewId="0">
      <selection activeCell="T48" sqref="T48"/>
    </sheetView>
  </sheetViews>
  <sheetFormatPr baseColWidth="10" defaultColWidth="8.83203125" defaultRowHeight="14" x14ac:dyDescent="0"/>
  <sheetData>
    <row r="1" spans="1:34">
      <c r="A1" t="s">
        <v>75</v>
      </c>
      <c r="D1" t="s">
        <v>76</v>
      </c>
      <c r="G1" t="s">
        <v>77</v>
      </c>
      <c r="L1" t="s">
        <v>98</v>
      </c>
      <c r="T1" t="s">
        <v>102</v>
      </c>
      <c r="AB1" t="s">
        <v>104</v>
      </c>
    </row>
    <row r="2" spans="1:34">
      <c r="N2" t="s">
        <v>99</v>
      </c>
      <c r="R2" t="s">
        <v>100</v>
      </c>
    </row>
    <row r="3" spans="1:34">
      <c r="A3" t="s">
        <v>10</v>
      </c>
      <c r="B3">
        <v>1303.52467331752</v>
      </c>
      <c r="D3" t="s">
        <v>10</v>
      </c>
      <c r="E3">
        <v>819.67214388051195</v>
      </c>
      <c r="G3" t="s">
        <v>10</v>
      </c>
      <c r="H3">
        <v>386.20099070690202</v>
      </c>
      <c r="L3" t="s">
        <v>10</v>
      </c>
      <c r="M3">
        <v>4.7861837E-8</v>
      </c>
      <c r="N3">
        <f>M3/$M$25</f>
        <v>15.18623106553372</v>
      </c>
      <c r="P3" t="s">
        <v>22</v>
      </c>
      <c r="Q3">
        <v>7.6874154999999997E-8</v>
      </c>
      <c r="R3">
        <f t="shared" ref="R3:R11" si="0">Q3/$M$25</f>
        <v>24.391639643870214</v>
      </c>
      <c r="T3" t="s">
        <v>10</v>
      </c>
      <c r="U3">
        <v>1.23092711E-6</v>
      </c>
      <c r="V3">
        <f>U3/$T$18</f>
        <v>22.038338488031759</v>
      </c>
      <c r="X3" t="s">
        <v>22</v>
      </c>
      <c r="Y3">
        <v>1.7759617379999999E-6</v>
      </c>
      <c r="Z3">
        <f>Y3/$T$18</f>
        <v>31.796558549951158</v>
      </c>
      <c r="AB3" t="s">
        <v>10</v>
      </c>
      <c r="AC3">
        <v>1.482491E-8</v>
      </c>
      <c r="AD3">
        <f>AC3/$AB$27</f>
        <v>5.787178111881178</v>
      </c>
      <c r="AF3" t="s">
        <v>22</v>
      </c>
      <c r="AG3">
        <v>2.7264817000000001E-8</v>
      </c>
      <c r="AH3">
        <f t="shared" ref="AH3:AH11" si="1">AG3/$AB$27</f>
        <v>10.643326142745275</v>
      </c>
    </row>
    <row r="4" spans="1:34">
      <c r="A4" t="s">
        <v>11</v>
      </c>
      <c r="D4" t="s">
        <v>11</v>
      </c>
      <c r="G4" t="s">
        <v>11</v>
      </c>
      <c r="L4" t="s">
        <v>11</v>
      </c>
      <c r="M4">
        <v>3.2887901999999998E-8</v>
      </c>
      <c r="N4">
        <f t="shared" ref="N4:N14" si="2">M4/$M$25</f>
        <v>10.435104674996669</v>
      </c>
      <c r="P4" t="s">
        <v>23</v>
      </c>
      <c r="Q4">
        <v>1.2352887399999999E-7</v>
      </c>
      <c r="R4">
        <f t="shared" si="0"/>
        <v>39.194860486219959</v>
      </c>
      <c r="T4" t="s">
        <v>11</v>
      </c>
      <c r="U4">
        <v>1.2329227060000001E-6</v>
      </c>
      <c r="V4">
        <f t="shared" ref="V4:V14" si="3">U4/$T$18</f>
        <v>22.074067346203844</v>
      </c>
      <c r="X4" t="s">
        <v>23</v>
      </c>
      <c r="Y4">
        <v>1.614860064E-6</v>
      </c>
      <c r="Z4">
        <f t="shared" ref="Z4:Z11" si="4">Y4/$T$18</f>
        <v>28.912217800805951</v>
      </c>
      <c r="AB4" t="s">
        <v>11</v>
      </c>
      <c r="AC4">
        <v>3.2856052000000003E-8</v>
      </c>
      <c r="AD4">
        <f t="shared" ref="AD4:AD14" si="5">AC4/$AB$27</f>
        <v>12.825968250547884</v>
      </c>
      <c r="AF4" t="s">
        <v>23</v>
      </c>
      <c r="AG4">
        <v>2.8589007000000001E-8</v>
      </c>
      <c r="AH4">
        <f t="shared" si="1"/>
        <v>11.160248227531754</v>
      </c>
    </row>
    <row r="5" spans="1:34">
      <c r="A5" t="s">
        <v>12</v>
      </c>
      <c r="B5">
        <v>766.90032316316797</v>
      </c>
      <c r="D5" t="s">
        <v>12</v>
      </c>
      <c r="E5">
        <v>408.48555837240099</v>
      </c>
      <c r="G5" t="s">
        <v>12</v>
      </c>
      <c r="H5">
        <v>369.077533990326</v>
      </c>
      <c r="L5" t="s">
        <v>12</v>
      </c>
      <c r="M5">
        <v>6.2080976999999994E-8</v>
      </c>
      <c r="N5">
        <f t="shared" si="2"/>
        <v>19.697866203841784</v>
      </c>
      <c r="P5" t="s">
        <v>24</v>
      </c>
      <c r="Q5">
        <v>2.4113143000000002E-8</v>
      </c>
      <c r="R5">
        <f t="shared" si="0"/>
        <v>7.6509341109129805</v>
      </c>
      <c r="T5" t="s">
        <v>12</v>
      </c>
      <c r="U5">
        <v>1.352441162E-6</v>
      </c>
      <c r="V5">
        <f t="shared" si="3"/>
        <v>24.213908257575863</v>
      </c>
      <c r="X5" t="s">
        <v>24</v>
      </c>
      <c r="Y5">
        <v>4.4443868E-7</v>
      </c>
      <c r="Z5">
        <f t="shared" si="4"/>
        <v>7.957164959194075</v>
      </c>
      <c r="AB5" t="s">
        <v>12</v>
      </c>
      <c r="AC5">
        <v>3.1235308999999997E-8</v>
      </c>
      <c r="AD5">
        <f t="shared" si="5"/>
        <v>12.193281211329118</v>
      </c>
      <c r="AF5" t="s">
        <v>24</v>
      </c>
      <c r="AG5">
        <v>1.0007613E-8</v>
      </c>
      <c r="AH5">
        <f t="shared" si="1"/>
        <v>3.9066570323716996</v>
      </c>
    </row>
    <row r="6" spans="1:34">
      <c r="A6" t="s">
        <v>13</v>
      </c>
      <c r="B6">
        <v>408.56378232147603</v>
      </c>
      <c r="D6" t="s">
        <v>13</v>
      </c>
      <c r="E6">
        <v>113.451171823924</v>
      </c>
      <c r="G6" t="s">
        <v>13</v>
      </c>
      <c r="H6">
        <v>77.542794656415197</v>
      </c>
      <c r="L6" t="s">
        <v>13</v>
      </c>
      <c r="M6">
        <v>6.1358172000000001E-8</v>
      </c>
      <c r="N6">
        <f t="shared" si="2"/>
        <v>19.468525158170618</v>
      </c>
      <c r="P6" t="s">
        <v>25</v>
      </c>
      <c r="Q6">
        <v>3.5075983999999997E-8</v>
      </c>
      <c r="R6">
        <f t="shared" si="0"/>
        <v>11.129368015585436</v>
      </c>
      <c r="T6" t="s">
        <v>13</v>
      </c>
      <c r="U6">
        <v>6.9685687299999999E-7</v>
      </c>
      <c r="V6">
        <f t="shared" si="3"/>
        <v>12.476423274880474</v>
      </c>
      <c r="X6" t="s">
        <v>25</v>
      </c>
      <c r="Y6">
        <v>1.0486158670000001E-6</v>
      </c>
      <c r="Z6">
        <f t="shared" si="4"/>
        <v>18.774264725444947</v>
      </c>
      <c r="AB6" t="s">
        <v>13</v>
      </c>
      <c r="AC6">
        <v>1.2174821000000001E-8</v>
      </c>
      <c r="AD6">
        <f t="shared" si="5"/>
        <v>4.7526668025149101</v>
      </c>
      <c r="AF6" t="s">
        <v>25</v>
      </c>
      <c r="AG6">
        <v>1.2887786999999999E-8</v>
      </c>
      <c r="AH6">
        <f t="shared" si="1"/>
        <v>5.0309862816696214</v>
      </c>
    </row>
    <row r="7" spans="1:34">
      <c r="A7" t="s">
        <v>14</v>
      </c>
      <c r="B7">
        <v>325.01954974237901</v>
      </c>
      <c r="D7" t="s">
        <v>14</v>
      </c>
      <c r="E7">
        <v>179.78203837797801</v>
      </c>
      <c r="G7" t="s">
        <v>14</v>
      </c>
      <c r="H7">
        <v>210.17733841081599</v>
      </c>
      <c r="L7" t="s">
        <v>14</v>
      </c>
      <c r="M7">
        <v>2.7508869E-8</v>
      </c>
      <c r="N7">
        <f t="shared" si="2"/>
        <v>8.7283745708610709</v>
      </c>
      <c r="P7" t="s">
        <v>26</v>
      </c>
      <c r="Q7">
        <v>5.1927225000000001E-8</v>
      </c>
      <c r="R7">
        <f t="shared" si="0"/>
        <v>16.476150663459894</v>
      </c>
      <c r="T7" t="s">
        <v>14</v>
      </c>
      <c r="U7">
        <v>6.2234557800000001E-7</v>
      </c>
      <c r="V7">
        <f t="shared" si="3"/>
        <v>11.142383974704863</v>
      </c>
      <c r="X7" t="s">
        <v>26</v>
      </c>
      <c r="Y7">
        <v>1.338608735E-6</v>
      </c>
      <c r="Z7">
        <f t="shared" si="4"/>
        <v>23.966254512800521</v>
      </c>
      <c r="AB7" t="s">
        <v>14</v>
      </c>
      <c r="AC7">
        <v>1.8597635000000002E-8</v>
      </c>
      <c r="AD7">
        <f t="shared" si="5"/>
        <v>7.2599311702233145</v>
      </c>
      <c r="AF7" t="s">
        <v>26</v>
      </c>
      <c r="AG7">
        <v>2.7007432E-8</v>
      </c>
      <c r="AH7">
        <f t="shared" si="1"/>
        <v>10.542851142335387</v>
      </c>
    </row>
    <row r="8" spans="1:34">
      <c r="A8" t="s">
        <v>15</v>
      </c>
      <c r="B8">
        <v>1646.6593524806301</v>
      </c>
      <c r="D8" t="s">
        <v>15</v>
      </c>
      <c r="E8">
        <v>546.54225841560299</v>
      </c>
      <c r="G8" t="s">
        <v>15</v>
      </c>
      <c r="H8">
        <v>332.33777557821799</v>
      </c>
      <c r="L8" t="s">
        <v>15</v>
      </c>
      <c r="M8">
        <v>6.7582299000000002E-8</v>
      </c>
      <c r="N8">
        <f t="shared" si="2"/>
        <v>21.443397764987342</v>
      </c>
      <c r="P8" t="s">
        <v>27</v>
      </c>
      <c r="Q8">
        <v>1.4051279600000001E-7</v>
      </c>
      <c r="R8">
        <f t="shared" si="0"/>
        <v>44.583741901093397</v>
      </c>
      <c r="T8" t="s">
        <v>15</v>
      </c>
      <c r="U8">
        <v>9.1743434399999996E-7</v>
      </c>
      <c r="V8">
        <f t="shared" si="3"/>
        <v>16.42560997264685</v>
      </c>
      <c r="X8" t="s">
        <v>27</v>
      </c>
      <c r="Y8">
        <v>8.6477439600000005E-7</v>
      </c>
      <c r="Z8">
        <f t="shared" si="4"/>
        <v>15.482793985121685</v>
      </c>
      <c r="AB8" t="s">
        <v>15</v>
      </c>
      <c r="AC8">
        <v>1.4259933E-8</v>
      </c>
      <c r="AD8">
        <f t="shared" si="5"/>
        <v>5.5666288789943481</v>
      </c>
      <c r="AF8" t="s">
        <v>27</v>
      </c>
      <c r="AG8">
        <v>4.2178403000000002E-8</v>
      </c>
      <c r="AH8">
        <f t="shared" si="1"/>
        <v>16.465120573123439</v>
      </c>
    </row>
    <row r="9" spans="1:34">
      <c r="A9" t="s">
        <v>16</v>
      </c>
      <c r="B9">
        <v>184.860122661822</v>
      </c>
      <c r="D9" t="s">
        <v>16</v>
      </c>
      <c r="E9">
        <v>100.288400220784</v>
      </c>
      <c r="G9" t="s">
        <v>16</v>
      </c>
      <c r="H9">
        <v>48.879224281390897</v>
      </c>
      <c r="L9" t="s">
        <v>16</v>
      </c>
      <c r="M9">
        <v>3.5075983999999997E-8</v>
      </c>
      <c r="N9">
        <f t="shared" si="2"/>
        <v>11.129368015585436</v>
      </c>
      <c r="P9" t="s">
        <v>28</v>
      </c>
      <c r="Q9">
        <v>1.20316364E-7</v>
      </c>
      <c r="R9">
        <f t="shared" si="0"/>
        <v>38.175553200535596</v>
      </c>
      <c r="T9" t="s">
        <v>16</v>
      </c>
      <c r="U9">
        <v>7.7828630099999999E-7</v>
      </c>
      <c r="V9">
        <f t="shared" si="3"/>
        <v>13.934323813890304</v>
      </c>
      <c r="X9" t="s">
        <v>28</v>
      </c>
      <c r="Y9">
        <v>1.898691125E-6</v>
      </c>
      <c r="Z9">
        <f t="shared" si="4"/>
        <v>33.993887499132114</v>
      </c>
      <c r="AB9" t="s">
        <v>16</v>
      </c>
      <c r="AC9">
        <v>9.6961540000000007E-9</v>
      </c>
      <c r="AD9">
        <f t="shared" si="5"/>
        <v>3.7850732448445985</v>
      </c>
      <c r="AF9" t="s">
        <v>28</v>
      </c>
      <c r="AG9">
        <v>5.0827988E-8</v>
      </c>
      <c r="AH9">
        <f t="shared" si="1"/>
        <v>19.841646230874872</v>
      </c>
    </row>
    <row r="10" spans="1:34">
      <c r="A10" t="s">
        <v>17</v>
      </c>
      <c r="B10">
        <v>5562.6806445761904</v>
      </c>
      <c r="D10" t="s">
        <v>17</v>
      </c>
      <c r="E10">
        <v>4152.60359168184</v>
      </c>
      <c r="G10" t="s">
        <v>17</v>
      </c>
      <c r="H10">
        <v>1942.6561080712499</v>
      </c>
      <c r="L10" t="s">
        <v>17</v>
      </c>
      <c r="M10">
        <v>1.0212190899999999E-7</v>
      </c>
      <c r="N10">
        <f t="shared" si="2"/>
        <v>32.402578006510851</v>
      </c>
      <c r="P10" t="s">
        <v>29</v>
      </c>
      <c r="Q10">
        <v>4.8830699000000002E-8</v>
      </c>
      <c r="R10">
        <f t="shared" si="0"/>
        <v>15.493644301733056</v>
      </c>
      <c r="T10" t="s">
        <v>17</v>
      </c>
      <c r="U10">
        <v>3.1180087090000002E-6</v>
      </c>
      <c r="V10">
        <f t="shared" si="3"/>
        <v>55.824370735951149</v>
      </c>
      <c r="X10" t="s">
        <v>29</v>
      </c>
      <c r="Y10">
        <v>4.3427638800000002E-7</v>
      </c>
      <c r="Z10">
        <f t="shared" si="4"/>
        <v>7.7752207733111129</v>
      </c>
      <c r="AB10" t="s">
        <v>17</v>
      </c>
      <c r="AC10">
        <v>3.7285442999999998E-8</v>
      </c>
      <c r="AD10">
        <f t="shared" si="5"/>
        <v>14.555063040611598</v>
      </c>
      <c r="AF10" t="s">
        <v>29</v>
      </c>
      <c r="AG10">
        <v>1.0039304000000001E-8</v>
      </c>
      <c r="AH10">
        <f t="shared" si="1"/>
        <v>3.9190282010023103</v>
      </c>
    </row>
    <row r="11" spans="1:34">
      <c r="A11" t="s">
        <v>18</v>
      </c>
      <c r="B11">
        <v>595.30224692953095</v>
      </c>
      <c r="D11" t="s">
        <v>18</v>
      </c>
      <c r="E11">
        <v>260.77869087729903</v>
      </c>
      <c r="G11" t="s">
        <v>18</v>
      </c>
      <c r="H11">
        <v>332.84919473761403</v>
      </c>
      <c r="L11" t="s">
        <v>18</v>
      </c>
      <c r="M11">
        <v>2.9771732000000001E-8</v>
      </c>
      <c r="N11">
        <f t="shared" si="2"/>
        <v>9.4463654074360814</v>
      </c>
      <c r="P11" t="s">
        <v>30</v>
      </c>
      <c r="Q11">
        <v>1.4553728E-7</v>
      </c>
      <c r="R11">
        <f t="shared" si="0"/>
        <v>46.177976050716133</v>
      </c>
      <c r="T11" t="s">
        <v>18</v>
      </c>
      <c r="U11">
        <v>5.3340947500000001E-7</v>
      </c>
      <c r="V11">
        <f t="shared" si="3"/>
        <v>9.550085027190045</v>
      </c>
      <c r="X11" t="s">
        <v>30</v>
      </c>
      <c r="Y11">
        <v>1.0731540209999999E-6</v>
      </c>
      <c r="Z11">
        <f t="shared" si="4"/>
        <v>19.213592236660009</v>
      </c>
      <c r="AB11" t="s">
        <v>18</v>
      </c>
      <c r="AC11">
        <v>1.7402941999999998E-8</v>
      </c>
      <c r="AD11">
        <f t="shared" si="5"/>
        <v>6.7935606371126465</v>
      </c>
      <c r="AF11" t="s">
        <v>30</v>
      </c>
      <c r="AG11">
        <v>5.9345081000000002E-8</v>
      </c>
      <c r="AH11">
        <f t="shared" si="1"/>
        <v>23.166451183246007</v>
      </c>
    </row>
    <row r="12" spans="1:34">
      <c r="A12" t="s">
        <v>19</v>
      </c>
      <c r="B12">
        <v>503.66440238369302</v>
      </c>
      <c r="D12" t="s">
        <v>19</v>
      </c>
      <c r="E12">
        <v>316.87596121386002</v>
      </c>
      <c r="G12" t="s">
        <v>19</v>
      </c>
      <c r="H12">
        <v>295.370348931026</v>
      </c>
      <c r="L12" t="s">
        <v>19</v>
      </c>
      <c r="M12">
        <v>5.8550136000000002E-8</v>
      </c>
      <c r="N12">
        <f t="shared" si="2"/>
        <v>18.577554685467341</v>
      </c>
      <c r="Q12" t="s">
        <v>101</v>
      </c>
      <c r="R12">
        <f>AVERAGE(R3:R11)</f>
        <v>27.030429819347411</v>
      </c>
      <c r="T12" t="s">
        <v>19</v>
      </c>
      <c r="U12">
        <v>1.506600119E-6</v>
      </c>
      <c r="V12">
        <f t="shared" si="3"/>
        <v>26.973947619555577</v>
      </c>
      <c r="Y12" t="s">
        <v>103</v>
      </c>
      <c r="Z12">
        <f>AVERAGE(Z3:Z11)</f>
        <v>20.874661671380174</v>
      </c>
      <c r="AB12" t="s">
        <v>19</v>
      </c>
      <c r="AC12">
        <v>3.5897327999999999E-8</v>
      </c>
      <c r="AD12">
        <f t="shared" si="5"/>
        <v>14.013186648459879</v>
      </c>
      <c r="AG12" t="s">
        <v>103</v>
      </c>
      <c r="AH12">
        <f>AVERAGE(AH3:AH11)</f>
        <v>11.630701668322263</v>
      </c>
    </row>
    <row r="13" spans="1:34">
      <c r="A13" t="s">
        <v>20</v>
      </c>
      <c r="B13">
        <v>430.29831814231602</v>
      </c>
      <c r="D13" t="s">
        <v>20</v>
      </c>
      <c r="E13">
        <v>250.14551053244699</v>
      </c>
      <c r="G13" t="s">
        <v>20</v>
      </c>
      <c r="H13">
        <v>243.32792396368501</v>
      </c>
      <c r="L13" t="s">
        <v>20</v>
      </c>
      <c r="M13">
        <v>4.5251515000000001E-8</v>
      </c>
      <c r="N13">
        <f t="shared" si="2"/>
        <v>14.357993882588859</v>
      </c>
      <c r="R13">
        <f>STDEV(R3:R11)/SQRT(9)</f>
        <v>5.0370798734691089</v>
      </c>
      <c r="T13" t="s">
        <v>20</v>
      </c>
      <c r="U13">
        <v>1.0759156840000001E-6</v>
      </c>
      <c r="V13">
        <f t="shared" si="3"/>
        <v>19.263036646072582</v>
      </c>
      <c r="Z13">
        <f>STDEV(Z3:Z11)/SQRT(9)</f>
        <v>3.2064654776443491</v>
      </c>
      <c r="AB13" t="s">
        <v>20</v>
      </c>
      <c r="AC13">
        <v>2.6752477E-8</v>
      </c>
      <c r="AD13">
        <f t="shared" si="5"/>
        <v>10.443324737418617</v>
      </c>
      <c r="AH13">
        <f>STDEV(AH3:AH11)/SQRT(9)</f>
        <v>2.3241826689193559</v>
      </c>
    </row>
    <row r="14" spans="1:34">
      <c r="A14" t="s">
        <v>21</v>
      </c>
      <c r="B14">
        <v>133.26115718291899</v>
      </c>
      <c r="D14" t="s">
        <v>21</v>
      </c>
      <c r="E14">
        <v>114.704656706596</v>
      </c>
      <c r="G14" t="s">
        <v>21</v>
      </c>
      <c r="H14">
        <v>80.903415002742094</v>
      </c>
      <c r="L14" t="s">
        <v>21</v>
      </c>
      <c r="M14">
        <v>2.8659868000000001E-8</v>
      </c>
      <c r="N14">
        <f t="shared" si="2"/>
        <v>9.0935786220594874</v>
      </c>
      <c r="T14" t="s">
        <v>21</v>
      </c>
      <c r="U14">
        <v>1.008959432E-6</v>
      </c>
      <c r="V14">
        <f t="shared" si="3"/>
        <v>18.064261727981815</v>
      </c>
      <c r="AB14" t="s">
        <v>21</v>
      </c>
      <c r="AC14">
        <v>1.8190558999999999E-8</v>
      </c>
      <c r="AD14">
        <f t="shared" si="5"/>
        <v>7.1010215163318469</v>
      </c>
    </row>
    <row r="15" spans="1:34">
      <c r="B15">
        <f>AVERAGE(B3:B14)</f>
        <v>1078.2485975365128</v>
      </c>
      <c r="E15">
        <f>AVERAGE(E3:E14)</f>
        <v>660.30272564574943</v>
      </c>
      <c r="H15">
        <f>AVERAGE(H3:H14)</f>
        <v>392.66569530276229</v>
      </c>
      <c r="M15" t="s">
        <v>101</v>
      </c>
      <c r="N15">
        <f>AVERAGE(N3:N14)</f>
        <v>15.830578171503269</v>
      </c>
      <c r="U15" t="s">
        <v>103</v>
      </c>
      <c r="V15">
        <f>AVERAGE(V3:V14)</f>
        <v>20.998396407057097</v>
      </c>
      <c r="AC15" t="s">
        <v>103</v>
      </c>
      <c r="AD15">
        <f>AVERAGE(AD3:AD14)</f>
        <v>8.7564070208558284</v>
      </c>
    </row>
    <row r="16" spans="1:34">
      <c r="B16">
        <f>STDEV(B3:B14)</f>
        <v>1557.9187510333657</v>
      </c>
      <c r="C16">
        <f>B16/SQRT(11)</f>
        <v>469.73017736698023</v>
      </c>
      <c r="E16">
        <f>STDEV(E3:E14)</f>
        <v>1178.3440782869482</v>
      </c>
      <c r="F16">
        <f>E16/SQRT(11)</f>
        <v>355.28410741954332</v>
      </c>
      <c r="H16">
        <f>STDEV(H3:H14)</f>
        <v>528.2086140375028</v>
      </c>
      <c r="I16">
        <f>H16/SQRT(11)</f>
        <v>159.26088943600445</v>
      </c>
      <c r="N16">
        <f>STDEV(N3:N14)/SQRT(12)</f>
        <v>2.0080410469161807</v>
      </c>
      <c r="V16">
        <f>STDEV(V3:V14)/SQRT(12)</f>
        <v>3.5295234483736677</v>
      </c>
      <c r="AD16">
        <f>STDEV(AD3:AD14)/SQRT(12)</f>
        <v>1.1045528201747707</v>
      </c>
    </row>
    <row r="17" spans="1:28">
      <c r="A17" t="s">
        <v>22</v>
      </c>
      <c r="B17">
        <v>270.59018184367602</v>
      </c>
      <c r="D17" t="s">
        <v>22</v>
      </c>
      <c r="E17">
        <v>152.84218380045601</v>
      </c>
      <c r="G17" t="s">
        <v>22</v>
      </c>
      <c r="H17">
        <v>91.796409469863903</v>
      </c>
    </row>
    <row r="18" spans="1:28">
      <c r="A18" t="s">
        <v>23</v>
      </c>
      <c r="B18">
        <v>4110.9739895205303</v>
      </c>
      <c r="D18" t="s">
        <v>23</v>
      </c>
      <c r="E18">
        <v>1313.9810107774099</v>
      </c>
      <c r="G18" t="s">
        <v>23</v>
      </c>
      <c r="H18">
        <v>910.05309547582101</v>
      </c>
      <c r="T18">
        <v>5.5853897999999999E-8</v>
      </c>
    </row>
    <row r="19" spans="1:28">
      <c r="A19" t="s">
        <v>24</v>
      </c>
      <c r="B19">
        <v>104.001793544893</v>
      </c>
      <c r="D19" t="s">
        <v>24</v>
      </c>
      <c r="E19">
        <v>46.868042022643401</v>
      </c>
      <c r="G19" t="s">
        <v>24</v>
      </c>
      <c r="H19">
        <v>41.286582031613797</v>
      </c>
    </row>
    <row r="20" spans="1:28">
      <c r="A20" t="s">
        <v>25</v>
      </c>
      <c r="B20">
        <v>3.55880876753828</v>
      </c>
      <c r="D20" t="s">
        <v>25</v>
      </c>
      <c r="E20">
        <v>2.6012923092872802</v>
      </c>
      <c r="G20" t="s">
        <v>25</v>
      </c>
      <c r="H20">
        <v>1.2507328268823801</v>
      </c>
    </row>
    <row r="21" spans="1:28">
      <c r="A21" t="s">
        <v>26</v>
      </c>
      <c r="B21">
        <v>225.216434445884</v>
      </c>
      <c r="D21" t="s">
        <v>26</v>
      </c>
      <c r="E21">
        <v>141.95038369294599</v>
      </c>
      <c r="G21" t="s">
        <v>26</v>
      </c>
      <c r="H21">
        <v>112.04169928926601</v>
      </c>
    </row>
    <row r="22" spans="1:28">
      <c r="A22" t="s">
        <v>27</v>
      </c>
      <c r="B22">
        <v>32.228564824558703</v>
      </c>
      <c r="D22" t="s">
        <v>27</v>
      </c>
      <c r="E22">
        <v>4.8495993564114297</v>
      </c>
      <c r="G22" t="s">
        <v>27</v>
      </c>
      <c r="H22">
        <v>9.2535130374038097</v>
      </c>
    </row>
    <row r="23" spans="1:28">
      <c r="A23" t="s">
        <v>28</v>
      </c>
      <c r="B23">
        <v>9.0627275817083</v>
      </c>
      <c r="D23" t="s">
        <v>28</v>
      </c>
      <c r="E23">
        <v>3.4967654034252398</v>
      </c>
      <c r="G23" t="s">
        <v>28</v>
      </c>
      <c r="H23">
        <v>3.6620862295164498</v>
      </c>
    </row>
    <row r="24" spans="1:28">
      <c r="A24" t="s">
        <v>29</v>
      </c>
      <c r="B24">
        <v>117.380176041345</v>
      </c>
      <c r="D24" t="s">
        <v>29</v>
      </c>
      <c r="E24">
        <v>25.523837765362899</v>
      </c>
      <c r="G24" t="s">
        <v>29</v>
      </c>
      <c r="H24">
        <v>23.083243130130398</v>
      </c>
    </row>
    <row r="25" spans="1:28">
      <c r="A25" t="s">
        <v>30</v>
      </c>
      <c r="B25">
        <v>151.34704370683599</v>
      </c>
      <c r="D25" t="s">
        <v>30</v>
      </c>
      <c r="E25">
        <v>27.285988518899899</v>
      </c>
      <c r="G25" t="s">
        <v>30</v>
      </c>
      <c r="H25">
        <v>59.030414322860601</v>
      </c>
      <c r="L25" t="s">
        <v>94</v>
      </c>
      <c r="M25">
        <v>3.1516599999999998E-9</v>
      </c>
    </row>
    <row r="26" spans="1:28">
      <c r="B26">
        <f>AVERAGE(B17:B25)</f>
        <v>558.26219114188575</v>
      </c>
      <c r="E26">
        <f>AVERAGE(E17:E25)</f>
        <v>191.04434484964909</v>
      </c>
      <c r="H26">
        <f>AVERAGE(H17:H25)</f>
        <v>139.05086397926203</v>
      </c>
    </row>
    <row r="27" spans="1:28">
      <c r="B27">
        <f>STDEV(B17:B25)</f>
        <v>1335.466793382129</v>
      </c>
      <c r="C27">
        <f>B27/SQRT(9)</f>
        <v>445.15559779404299</v>
      </c>
      <c r="E27">
        <f>STDEV(E17:E25)</f>
        <v>425.03093762431735</v>
      </c>
      <c r="F27">
        <f>E27/SQRT(9)</f>
        <v>141.67697920810579</v>
      </c>
      <c r="H27">
        <f>STDEV(H17:H25)</f>
        <v>291.75822295437808</v>
      </c>
      <c r="I27">
        <f>H27/SQRT(9)</f>
        <v>97.252740984792695</v>
      </c>
      <c r="AB27">
        <v>2.561682E-9</v>
      </c>
    </row>
    <row r="28" spans="1:28">
      <c r="C28" t="s">
        <v>75</v>
      </c>
      <c r="D28" t="s">
        <v>76</v>
      </c>
      <c r="E28" t="s">
        <v>77</v>
      </c>
    </row>
    <row r="29" spans="1:28">
      <c r="B29" t="s">
        <v>78</v>
      </c>
      <c r="C29">
        <v>1078.2485975365128</v>
      </c>
      <c r="D29">
        <v>660.30272564574943</v>
      </c>
      <c r="E29">
        <v>392.66569530276229</v>
      </c>
    </row>
    <row r="30" spans="1:28">
      <c r="B30" t="s">
        <v>79</v>
      </c>
      <c r="C30">
        <v>558.26219114188575</v>
      </c>
      <c r="D30">
        <v>191.04434484964909</v>
      </c>
      <c r="E30">
        <v>139.05086397926203</v>
      </c>
    </row>
    <row r="32" spans="1:28">
      <c r="B32" t="s">
        <v>87</v>
      </c>
    </row>
    <row r="33" spans="2:5">
      <c r="C33" t="s">
        <v>93</v>
      </c>
      <c r="D33" t="s">
        <v>91</v>
      </c>
      <c r="E33" t="s">
        <v>92</v>
      </c>
    </row>
    <row r="34" spans="2:5">
      <c r="B34" t="s">
        <v>88</v>
      </c>
      <c r="C34">
        <v>469.73017736698023</v>
      </c>
      <c r="D34">
        <v>355.28410741954332</v>
      </c>
      <c r="E34">
        <v>159.26088943600445</v>
      </c>
    </row>
    <row r="35" spans="2:5">
      <c r="B35" t="s">
        <v>89</v>
      </c>
      <c r="C35">
        <v>445.15559779404299</v>
      </c>
      <c r="D35">
        <v>141.67697920810579</v>
      </c>
      <c r="E35">
        <v>97.252740984792695</v>
      </c>
    </row>
    <row r="48" spans="2:5">
      <c r="B48" t="s">
        <v>105</v>
      </c>
    </row>
    <row r="49" spans="2:5">
      <c r="C49" t="s">
        <v>96</v>
      </c>
      <c r="D49" t="s">
        <v>97</v>
      </c>
      <c r="E49" t="s">
        <v>92</v>
      </c>
    </row>
    <row r="50" spans="2:5">
      <c r="B50" t="s">
        <v>95</v>
      </c>
      <c r="C50">
        <v>15.830578171503269</v>
      </c>
      <c r="D50">
        <v>20.998396407057097</v>
      </c>
      <c r="E50">
        <v>8.7564070208558284</v>
      </c>
    </row>
    <row r="51" spans="2:5">
      <c r="B51" t="s">
        <v>89</v>
      </c>
      <c r="C51">
        <v>27.030429819347411</v>
      </c>
      <c r="D51">
        <v>20.874661671380174</v>
      </c>
      <c r="E51">
        <v>11.630701668322263</v>
      </c>
    </row>
    <row r="53" spans="2:5">
      <c r="C53" t="s">
        <v>96</v>
      </c>
      <c r="D53" t="s">
        <v>97</v>
      </c>
      <c r="E53" t="s">
        <v>92</v>
      </c>
    </row>
    <row r="54" spans="2:5">
      <c r="B54" t="s">
        <v>106</v>
      </c>
      <c r="C54">
        <v>2.0080410469161807</v>
      </c>
      <c r="D54">
        <v>3.5295234483736677</v>
      </c>
      <c r="E54">
        <v>1.1045528201747707</v>
      </c>
    </row>
    <row r="55" spans="2:5">
      <c r="B55" t="s">
        <v>107</v>
      </c>
      <c r="C55">
        <v>5.0370798734691089</v>
      </c>
      <c r="D55">
        <v>3.2064654776443491</v>
      </c>
      <c r="E55">
        <v>2.3241826689193559</v>
      </c>
    </row>
  </sheetData>
  <phoneticPr fontId="2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workbookViewId="0">
      <selection activeCell="R43" sqref="R43"/>
    </sheetView>
  </sheetViews>
  <sheetFormatPr baseColWidth="10" defaultColWidth="8.83203125" defaultRowHeight="14" x14ac:dyDescent="0"/>
  <cols>
    <col min="2" max="2" width="12.1640625" bestFit="1" customWidth="1"/>
    <col min="5" max="5" width="12" bestFit="1" customWidth="1"/>
    <col min="9" max="9" width="12" bestFit="1" customWidth="1"/>
    <col min="12" max="12" width="12" bestFit="1" customWidth="1"/>
    <col min="15" max="15" width="12" bestFit="1" customWidth="1"/>
    <col min="18" max="18" width="12" bestFit="1" customWidth="1"/>
  </cols>
  <sheetData>
    <row r="1" spans="1:19">
      <c r="A1" s="1" t="s">
        <v>75</v>
      </c>
      <c r="H1" s="1" t="s">
        <v>76</v>
      </c>
      <c r="N1" s="1" t="s">
        <v>77</v>
      </c>
    </row>
    <row r="2" spans="1:19">
      <c r="B2" t="s">
        <v>86</v>
      </c>
      <c r="C2" t="s">
        <v>85</v>
      </c>
      <c r="E2" t="s">
        <v>86</v>
      </c>
      <c r="F2" t="s">
        <v>85</v>
      </c>
      <c r="I2" t="s">
        <v>86</v>
      </c>
      <c r="J2" t="s">
        <v>85</v>
      </c>
      <c r="L2" t="s">
        <v>86</v>
      </c>
      <c r="M2" t="s">
        <v>85</v>
      </c>
      <c r="O2" t="s">
        <v>86</v>
      </c>
      <c r="P2" t="s">
        <v>85</v>
      </c>
      <c r="R2" t="s">
        <v>86</v>
      </c>
      <c r="S2" t="s">
        <v>85</v>
      </c>
    </row>
    <row r="3" spans="1:19">
      <c r="A3" t="s">
        <v>10</v>
      </c>
      <c r="B3">
        <v>4.7861837E-8</v>
      </c>
      <c r="C3">
        <v>3.96999298542084</v>
      </c>
      <c r="D3" t="s">
        <v>31</v>
      </c>
      <c r="E3">
        <v>5.9666859999999998E-9</v>
      </c>
      <c r="F3">
        <v>7.4132930216205997E-2</v>
      </c>
      <c r="H3" t="s">
        <v>10</v>
      </c>
      <c r="I3">
        <v>1.23092711E-6</v>
      </c>
      <c r="J3">
        <v>102.101638505948</v>
      </c>
      <c r="K3" t="s">
        <v>31</v>
      </c>
      <c r="L3">
        <v>9.1958667999999997E-8</v>
      </c>
      <c r="M3">
        <v>1.1425379281463801</v>
      </c>
      <c r="N3" t="s">
        <v>10</v>
      </c>
      <c r="O3">
        <v>1.482491E-8</v>
      </c>
      <c r="P3">
        <v>1.22968095276159</v>
      </c>
      <c r="Q3" t="s">
        <v>31</v>
      </c>
      <c r="R3">
        <v>3.1361980000000002E-9</v>
      </c>
      <c r="S3">
        <v>3.8965607273022999E-2</v>
      </c>
    </row>
    <row r="4" spans="1:19">
      <c r="A4" t="s">
        <v>11</v>
      </c>
      <c r="B4">
        <v>3.2887901999999998E-8</v>
      </c>
      <c r="D4" t="s">
        <v>32</v>
      </c>
      <c r="E4">
        <v>6.7582299000000002E-8</v>
      </c>
      <c r="F4">
        <v>0.65358634482089994</v>
      </c>
      <c r="H4" t="s">
        <v>11</v>
      </c>
      <c r="I4">
        <v>1.2329227060000001E-6</v>
      </c>
      <c r="K4" t="s">
        <v>32</v>
      </c>
      <c r="L4">
        <v>6.11249248E-7</v>
      </c>
      <c r="M4">
        <v>5.9113727912288496</v>
      </c>
      <c r="N4" t="s">
        <v>11</v>
      </c>
      <c r="O4">
        <v>3.2856052000000003E-8</v>
      </c>
      <c r="Q4" t="s">
        <v>32</v>
      </c>
      <c r="R4">
        <v>2.9136518E-8</v>
      </c>
      <c r="S4">
        <v>0.28177837630223002</v>
      </c>
    </row>
    <row r="5" spans="1:19">
      <c r="A5" t="s">
        <v>12</v>
      </c>
      <c r="B5">
        <v>6.2080976999999994E-8</v>
      </c>
      <c r="C5">
        <v>2.3356588224188801</v>
      </c>
      <c r="D5" t="s">
        <v>33</v>
      </c>
      <c r="E5">
        <v>1.0810708E-8</v>
      </c>
      <c r="F5">
        <v>4.3621974817863E-2</v>
      </c>
      <c r="H5" t="s">
        <v>12</v>
      </c>
      <c r="I5">
        <v>1.352441162E-6</v>
      </c>
      <c r="J5">
        <v>50.882593884902199</v>
      </c>
      <c r="K5" t="s">
        <v>59</v>
      </c>
      <c r="L5">
        <v>2.8785726700000002E-7</v>
      </c>
      <c r="M5">
        <v>6.5616365698403101</v>
      </c>
      <c r="N5" t="s">
        <v>12</v>
      </c>
      <c r="O5">
        <v>3.1235308999999997E-8</v>
      </c>
      <c r="P5">
        <v>1.1751591128997401</v>
      </c>
      <c r="Q5" t="s">
        <v>59</v>
      </c>
      <c r="R5">
        <v>5.7367409999999997E-9</v>
      </c>
      <c r="S5">
        <v>0.13076761573411</v>
      </c>
    </row>
    <row r="6" spans="1:19">
      <c r="A6" t="s">
        <v>13</v>
      </c>
      <c r="B6">
        <v>6.1358172000000001E-8</v>
      </c>
      <c r="C6">
        <v>1.24431503531516</v>
      </c>
      <c r="D6" t="s">
        <v>34</v>
      </c>
      <c r="E6">
        <v>1.8636272E-8</v>
      </c>
      <c r="F6">
        <v>0.10919761443575</v>
      </c>
      <c r="H6" t="s">
        <v>13</v>
      </c>
      <c r="I6">
        <v>6.9685687299999999E-7</v>
      </c>
      <c r="J6">
        <v>14.1319314315152</v>
      </c>
      <c r="K6" t="s">
        <v>33</v>
      </c>
      <c r="L6">
        <v>3.4194900900000002E-7</v>
      </c>
      <c r="M6">
        <v>1.3797885368740901</v>
      </c>
      <c r="N6" t="s">
        <v>13</v>
      </c>
      <c r="O6">
        <v>1.2174821000000001E-8</v>
      </c>
      <c r="P6">
        <v>0.24689967117475001</v>
      </c>
      <c r="Q6" t="s">
        <v>33</v>
      </c>
      <c r="R6">
        <v>8.4636229999999995E-9</v>
      </c>
      <c r="S6">
        <v>3.4151318845580002E-2</v>
      </c>
    </row>
    <row r="7" spans="1:19">
      <c r="A7" t="s">
        <v>14</v>
      </c>
      <c r="B7">
        <v>2.7508869E-8</v>
      </c>
      <c r="C7">
        <v>0.98987411516957002</v>
      </c>
      <c r="D7" t="s">
        <v>35</v>
      </c>
      <c r="E7">
        <v>1.4487962E-8</v>
      </c>
      <c r="F7">
        <v>9.8386886455212999E-2</v>
      </c>
      <c r="H7" t="s">
        <v>14</v>
      </c>
      <c r="I7">
        <v>6.2234557800000001E-7</v>
      </c>
      <c r="J7">
        <v>22.394369296764399</v>
      </c>
      <c r="K7" t="s">
        <v>60</v>
      </c>
      <c r="L7">
        <v>5.1323705599999997E-7</v>
      </c>
      <c r="M7">
        <v>119.91068459103499</v>
      </c>
      <c r="N7" t="s">
        <v>14</v>
      </c>
      <c r="O7">
        <v>1.8597635000000002E-8</v>
      </c>
      <c r="P7">
        <v>0.66921389630006001</v>
      </c>
      <c r="Q7" t="s">
        <v>60</v>
      </c>
      <c r="R7">
        <v>2.5942849999999998E-9</v>
      </c>
      <c r="S7">
        <v>0.60611842526929005</v>
      </c>
    </row>
    <row r="8" spans="1:19">
      <c r="A8" t="s">
        <v>15</v>
      </c>
      <c r="B8">
        <v>6.7582299000000002E-8</v>
      </c>
      <c r="C8">
        <v>5.0150382363597599</v>
      </c>
      <c r="D8" t="s">
        <v>36</v>
      </c>
      <c r="E8">
        <v>3.1516599999999998E-9</v>
      </c>
      <c r="F8">
        <v>7.0287542451920003E-3</v>
      </c>
      <c r="H8" t="s">
        <v>15</v>
      </c>
      <c r="I8">
        <v>9.1743434399999996E-7</v>
      </c>
      <c r="J8">
        <v>68.079488260746601</v>
      </c>
      <c r="K8" t="s">
        <v>34</v>
      </c>
      <c r="L8">
        <v>3.8387471899999997E-7</v>
      </c>
      <c r="M8">
        <v>2.2492805766265098</v>
      </c>
      <c r="N8" t="s">
        <v>15</v>
      </c>
      <c r="O8">
        <v>1.4259933E-8</v>
      </c>
      <c r="P8">
        <v>1.05817810504231</v>
      </c>
      <c r="Q8" t="s">
        <v>34</v>
      </c>
      <c r="R8">
        <v>7.8700060000000006E-9</v>
      </c>
      <c r="S8">
        <v>4.6113614280527002E-2</v>
      </c>
    </row>
    <row r="9" spans="1:19">
      <c r="A9" t="s">
        <v>16</v>
      </c>
      <c r="B9">
        <v>3.5075983999999997E-8</v>
      </c>
      <c r="C9">
        <v>0.56300690372333995</v>
      </c>
      <c r="D9" t="s">
        <v>37</v>
      </c>
      <c r="E9">
        <v>1.5271963000000001E-8</v>
      </c>
      <c r="F9">
        <v>0.13213132791561</v>
      </c>
      <c r="H9" t="s">
        <v>16</v>
      </c>
      <c r="I9">
        <v>7.7828630099999999E-7</v>
      </c>
      <c r="J9">
        <v>12.492323988473901</v>
      </c>
      <c r="K9" t="s">
        <v>35</v>
      </c>
      <c r="L9">
        <v>3.72216254E-7</v>
      </c>
      <c r="M9">
        <v>2.52769835542313</v>
      </c>
      <c r="N9" t="s">
        <v>16</v>
      </c>
      <c r="O9">
        <v>9.6961540000000007E-9</v>
      </c>
      <c r="P9">
        <v>0.15563360149484001</v>
      </c>
      <c r="Q9" t="s">
        <v>35</v>
      </c>
      <c r="R9">
        <v>6.3475239999999996E-9</v>
      </c>
      <c r="S9">
        <v>4.3105658244838002E-2</v>
      </c>
    </row>
    <row r="10" spans="1:19">
      <c r="A10" t="s">
        <v>17</v>
      </c>
      <c r="B10">
        <v>1.0212190899999999E-7</v>
      </c>
      <c r="C10">
        <v>16.941607313730199</v>
      </c>
      <c r="D10" t="s">
        <v>38</v>
      </c>
      <c r="E10">
        <v>4.0898339999999998E-9</v>
      </c>
      <c r="F10">
        <v>3.6081068650152003E-2</v>
      </c>
      <c r="H10" t="s">
        <v>17</v>
      </c>
      <c r="I10">
        <v>3.1180087090000002E-6</v>
      </c>
      <c r="J10">
        <v>517.26490151189898</v>
      </c>
      <c r="K10" t="s">
        <v>36</v>
      </c>
      <c r="L10">
        <v>5.04086116E-7</v>
      </c>
      <c r="M10">
        <v>1.12420052667746</v>
      </c>
      <c r="N10" t="s">
        <v>17</v>
      </c>
      <c r="O10">
        <v>3.7285442999999998E-8</v>
      </c>
      <c r="P10">
        <v>6.1855025526699103</v>
      </c>
      <c r="Q10" t="s">
        <v>36</v>
      </c>
      <c r="R10">
        <v>4.482947E-9</v>
      </c>
      <c r="S10">
        <v>9.9977581846559995E-3</v>
      </c>
    </row>
    <row r="11" spans="1:19">
      <c r="A11" t="s">
        <v>18</v>
      </c>
      <c r="B11">
        <v>2.9771732000000001E-8</v>
      </c>
      <c r="C11">
        <v>1.8130425859149299</v>
      </c>
      <c r="E11" s="1">
        <f>AVERAGE(E3:E10)</f>
        <v>1.7499673000000003E-8</v>
      </c>
      <c r="F11" s="1">
        <f>AVERAGE(F3:F10)</f>
        <v>0.14427086269461076</v>
      </c>
      <c r="H11" t="s">
        <v>18</v>
      </c>
      <c r="I11">
        <v>5.3340947500000001E-7</v>
      </c>
      <c r="J11">
        <v>32.4836360791221</v>
      </c>
      <c r="K11" t="s">
        <v>61</v>
      </c>
      <c r="L11">
        <v>5.5853897999999999E-8</v>
      </c>
      <c r="M11">
        <v>0.12456399704225</v>
      </c>
      <c r="N11" t="s">
        <v>18</v>
      </c>
      <c r="O11">
        <v>1.7402941999999998E-8</v>
      </c>
      <c r="P11">
        <v>1.0598064861555601</v>
      </c>
      <c r="Q11" t="s">
        <v>37</v>
      </c>
      <c r="R11">
        <v>6.2876020000000003E-9</v>
      </c>
      <c r="S11">
        <v>5.4399636745544003E-2</v>
      </c>
    </row>
    <row r="12" spans="1:19">
      <c r="A12" t="s">
        <v>19</v>
      </c>
      <c r="B12">
        <v>5.8550136000000002E-8</v>
      </c>
      <c r="C12">
        <v>1.53395189626946</v>
      </c>
      <c r="H12" t="s">
        <v>19</v>
      </c>
      <c r="I12">
        <v>1.506600119E-6</v>
      </c>
      <c r="J12">
        <v>39.471336295403802</v>
      </c>
      <c r="K12" t="s">
        <v>37</v>
      </c>
      <c r="L12">
        <v>1.165144692E-6</v>
      </c>
      <c r="M12">
        <v>12.7009407127511</v>
      </c>
      <c r="N12" t="s">
        <v>19</v>
      </c>
      <c r="O12">
        <v>3.5897327999999999E-8</v>
      </c>
      <c r="P12">
        <v>0.94047219150371997</v>
      </c>
      <c r="Q12" t="s">
        <v>38</v>
      </c>
      <c r="R12">
        <v>9.4241379999999999E-9</v>
      </c>
      <c r="S12">
        <v>8.3141029141212006E-2</v>
      </c>
    </row>
    <row r="13" spans="1:19">
      <c r="A13" t="s">
        <v>20</v>
      </c>
      <c r="B13">
        <v>4.5251515000000001E-8</v>
      </c>
      <c r="C13">
        <v>1.3105093747982099</v>
      </c>
      <c r="D13" t="s">
        <v>39</v>
      </c>
      <c r="E13">
        <v>9.4208950000000001E-9</v>
      </c>
      <c r="F13">
        <v>1.7863178665588999</v>
      </c>
      <c r="H13" t="s">
        <v>20</v>
      </c>
      <c r="I13">
        <v>1.0759156840000001E-6</v>
      </c>
      <c r="J13">
        <v>31.159124634096202</v>
      </c>
      <c r="K13" t="s">
        <v>38</v>
      </c>
      <c r="L13">
        <v>7.31730291E-7</v>
      </c>
      <c r="M13">
        <v>6.3308490369737997</v>
      </c>
      <c r="N13" t="s">
        <v>20</v>
      </c>
      <c r="O13">
        <v>2.6752477E-8</v>
      </c>
      <c r="P13">
        <v>0.77476681979888995</v>
      </c>
      <c r="R13" s="1">
        <f>AVERAGE(R3:R12)</f>
        <v>8.3479581999999996E-9</v>
      </c>
      <c r="S13" s="1">
        <f>AVERAGE(S3:S12)</f>
        <v>0.13285390400210101</v>
      </c>
    </row>
    <row r="14" spans="1:19">
      <c r="A14" t="s">
        <v>21</v>
      </c>
      <c r="B14">
        <v>2.8659868000000001E-8</v>
      </c>
      <c r="C14">
        <v>0.40585795579827</v>
      </c>
      <c r="D14" t="s">
        <v>40</v>
      </c>
      <c r="E14">
        <v>8.0325479999999994E-8</v>
      </c>
      <c r="F14">
        <v>0.38091246609467999</v>
      </c>
      <c r="H14" t="s">
        <v>21</v>
      </c>
      <c r="I14">
        <v>1.008959432E-6</v>
      </c>
      <c r="J14">
        <v>14.2880705187329</v>
      </c>
      <c r="L14" s="1">
        <f>AVERAGE(L3:L13)</f>
        <v>4.5992338345454546E-7</v>
      </c>
      <c r="M14" s="1">
        <f>AVERAGE(M3:M13)</f>
        <v>14.542141238419902</v>
      </c>
      <c r="N14" t="s">
        <v>21</v>
      </c>
      <c r="O14">
        <v>1.8190558999999999E-8</v>
      </c>
      <c r="P14">
        <v>0.25760003427266998</v>
      </c>
    </row>
    <row r="15" spans="1:19">
      <c r="B15" s="1">
        <f>AVERAGE(B3:B14)</f>
        <v>4.9892600000000007E-8</v>
      </c>
      <c r="C15" s="1">
        <f>AVERAGE(C3:C14)</f>
        <v>3.2838959295380552</v>
      </c>
      <c r="D15" t="s">
        <v>41</v>
      </c>
      <c r="E15">
        <v>4.5918826E-8</v>
      </c>
      <c r="F15">
        <v>0.33523866142746001</v>
      </c>
      <c r="I15" s="1">
        <f>AVERAGE(I3:I14)</f>
        <v>1.1728422910833332E-6</v>
      </c>
      <c r="J15" s="1">
        <f>AVERAGE(J3:J14)</f>
        <v>82.24994676432766</v>
      </c>
      <c r="O15" s="1">
        <f>AVERAGE(O3:O14)</f>
        <v>2.2431130249999997E-8</v>
      </c>
      <c r="P15" s="1">
        <f>AVERAGE(P3:P14)</f>
        <v>1.2502648567340036</v>
      </c>
      <c r="Q15" t="s">
        <v>39</v>
      </c>
      <c r="R15">
        <v>1.6808097999999999E-8</v>
      </c>
      <c r="S15">
        <v>3.18702282557655</v>
      </c>
    </row>
    <row r="16" spans="1:19">
      <c r="D16" t="s">
        <v>42</v>
      </c>
      <c r="E16">
        <v>2.0526721E-8</v>
      </c>
      <c r="F16">
        <v>4.4769970171391997E-2</v>
      </c>
      <c r="K16" t="s">
        <v>39</v>
      </c>
      <c r="L16">
        <v>9.6831085999999991E-7</v>
      </c>
      <c r="M16">
        <v>8.5425704003741192</v>
      </c>
      <c r="Q16" t="s">
        <v>40</v>
      </c>
      <c r="R16">
        <v>3.5334311999999997E-8</v>
      </c>
      <c r="S16">
        <v>0.16755928327333999</v>
      </c>
    </row>
    <row r="17" spans="1:19">
      <c r="A17" t="s">
        <v>22</v>
      </c>
      <c r="B17">
        <v>7.6874154999999997E-8</v>
      </c>
      <c r="C17">
        <v>0.82410494088245001</v>
      </c>
      <c r="D17" t="s">
        <v>43</v>
      </c>
      <c r="E17">
        <v>5.6694517000000001E-8</v>
      </c>
      <c r="F17">
        <v>0.33219659923236</v>
      </c>
      <c r="H17" t="s">
        <v>22</v>
      </c>
      <c r="I17">
        <v>1.7759617379999999E-6</v>
      </c>
      <c r="J17">
        <v>19.038633330851301</v>
      </c>
      <c r="K17" t="s">
        <v>40</v>
      </c>
      <c r="L17">
        <v>1.078684455E-6</v>
      </c>
      <c r="M17">
        <v>204.53188002980801</v>
      </c>
      <c r="N17" t="s">
        <v>22</v>
      </c>
      <c r="O17">
        <v>2.7264817000000001E-8</v>
      </c>
      <c r="P17">
        <v>0.29228380810308002</v>
      </c>
      <c r="Q17" t="s">
        <v>41</v>
      </c>
      <c r="R17">
        <v>2.1851725000000001E-8</v>
      </c>
      <c r="S17">
        <v>0.15953245289981</v>
      </c>
    </row>
    <row r="18" spans="1:19">
      <c r="A18" t="s">
        <v>23</v>
      </c>
      <c r="B18">
        <v>1.2352887399999999E-7</v>
      </c>
      <c r="C18">
        <v>12.520313758317799</v>
      </c>
      <c r="D18" t="s">
        <v>44</v>
      </c>
      <c r="E18">
        <v>4.4593901E-8</v>
      </c>
      <c r="F18">
        <v>0.19452615710955001</v>
      </c>
      <c r="H18" t="s">
        <v>23</v>
      </c>
      <c r="I18">
        <v>1.614860064E-6</v>
      </c>
      <c r="J18">
        <v>163.67472674005199</v>
      </c>
      <c r="K18" t="s">
        <v>41</v>
      </c>
      <c r="L18">
        <v>7.4310147299999997E-7</v>
      </c>
      <c r="M18">
        <v>3.5238708248072301</v>
      </c>
      <c r="N18" t="s">
        <v>23</v>
      </c>
      <c r="O18">
        <v>2.8589007000000001E-8</v>
      </c>
      <c r="P18">
        <v>2.89764911130858</v>
      </c>
      <c r="Q18" t="s">
        <v>42</v>
      </c>
      <c r="R18">
        <v>1.0593666E-8</v>
      </c>
      <c r="S18">
        <v>2.3105400084117E-2</v>
      </c>
    </row>
    <row r="19" spans="1:19">
      <c r="A19" t="s">
        <v>24</v>
      </c>
      <c r="B19">
        <v>2.4113143000000002E-8</v>
      </c>
      <c r="C19">
        <v>0.31674612632656002</v>
      </c>
      <c r="D19" t="s">
        <v>45</v>
      </c>
      <c r="E19">
        <v>4.8545600999999999E-8</v>
      </c>
      <c r="F19">
        <v>9.0094118099895995E-2</v>
      </c>
      <c r="H19" t="s">
        <v>24</v>
      </c>
      <c r="I19">
        <v>4.4443868E-7</v>
      </c>
      <c r="J19">
        <v>5.8380706478846598</v>
      </c>
      <c r="K19" t="s">
        <v>42</v>
      </c>
      <c r="L19">
        <v>5.0150165799999996E-7</v>
      </c>
      <c r="M19">
        <v>3.6613031592244401</v>
      </c>
      <c r="N19" t="s">
        <v>24</v>
      </c>
      <c r="O19">
        <v>1.0007613E-8</v>
      </c>
      <c r="P19">
        <v>0.13145829438701001</v>
      </c>
      <c r="Q19" t="s">
        <v>43</v>
      </c>
      <c r="R19">
        <v>1.3471058000000001E-8</v>
      </c>
      <c r="S19">
        <v>7.8932496460507998E-2</v>
      </c>
    </row>
    <row r="20" spans="1:19">
      <c r="A20" t="s">
        <v>25</v>
      </c>
      <c r="B20">
        <v>3.5075983999999997E-8</v>
      </c>
      <c r="C20">
        <v>1.0838648575499E-2</v>
      </c>
      <c r="D20" t="s">
        <v>46</v>
      </c>
      <c r="E20">
        <v>5.7103169999999996E-9</v>
      </c>
      <c r="F20">
        <v>7.0976418891419996E-3</v>
      </c>
      <c r="H20" t="s">
        <v>25</v>
      </c>
      <c r="I20">
        <v>1.0486158670000001E-6</v>
      </c>
      <c r="J20">
        <v>0.32402736752008998</v>
      </c>
      <c r="K20" t="s">
        <v>43</v>
      </c>
      <c r="L20">
        <v>6.6364548200000001E-7</v>
      </c>
      <c r="M20">
        <v>1.44744934233794</v>
      </c>
      <c r="N20" t="s">
        <v>25</v>
      </c>
      <c r="O20">
        <v>1.2887786999999999E-8</v>
      </c>
      <c r="P20">
        <v>3.9823883708729997E-3</v>
      </c>
      <c r="Q20" t="s">
        <v>44</v>
      </c>
      <c r="R20">
        <v>2.1238696000000001E-8</v>
      </c>
      <c r="S20">
        <v>9.2646791995632999E-2</v>
      </c>
    </row>
    <row r="21" spans="1:19">
      <c r="A21" t="s">
        <v>26</v>
      </c>
      <c r="B21">
        <v>5.1927225000000001E-8</v>
      </c>
      <c r="C21">
        <v>0.68591541322812999</v>
      </c>
      <c r="D21" t="s">
        <v>47</v>
      </c>
      <c r="E21">
        <v>2.1385578999999999E-8</v>
      </c>
      <c r="F21">
        <v>4.7165468958843E-2</v>
      </c>
      <c r="H21" t="s">
        <v>26</v>
      </c>
      <c r="I21">
        <v>1.338608735E-6</v>
      </c>
      <c r="J21">
        <v>17.6819071744745</v>
      </c>
      <c r="K21" t="s">
        <v>44</v>
      </c>
      <c r="L21">
        <v>1.3080008380000001E-6</v>
      </c>
      <c r="M21">
        <v>7.6641173226928201</v>
      </c>
      <c r="N21" t="s">
        <v>26</v>
      </c>
      <c r="O21">
        <v>2.7007432E-8</v>
      </c>
      <c r="P21">
        <v>0.35674570196951</v>
      </c>
      <c r="Q21" t="s">
        <v>45</v>
      </c>
      <c r="R21">
        <v>7.0233370000000001E-9</v>
      </c>
      <c r="S21">
        <v>1.3034370617635E-2</v>
      </c>
    </row>
    <row r="22" spans="1:19">
      <c r="A22" t="s">
        <v>27</v>
      </c>
      <c r="B22">
        <v>1.4051279600000001E-7</v>
      </c>
      <c r="C22">
        <v>9.8154779040775006E-2</v>
      </c>
      <c r="D22" t="s">
        <v>48</v>
      </c>
      <c r="E22">
        <v>1.5316742000000001E-8</v>
      </c>
      <c r="F22">
        <v>1.8448867907025901</v>
      </c>
      <c r="H22" t="s">
        <v>27</v>
      </c>
      <c r="I22">
        <v>8.6477439600000005E-7</v>
      </c>
      <c r="J22">
        <v>0.60408547988813999</v>
      </c>
      <c r="K22" t="s">
        <v>45</v>
      </c>
      <c r="L22">
        <v>6.7050321900000001E-7</v>
      </c>
      <c r="M22">
        <v>2.9248487363489102</v>
      </c>
      <c r="N22" t="s">
        <v>27</v>
      </c>
      <c r="O22">
        <v>4.2178403000000002E-8</v>
      </c>
      <c r="P22">
        <v>2.9463592797622E-2</v>
      </c>
      <c r="Q22" t="s">
        <v>46</v>
      </c>
      <c r="R22">
        <v>2.561682E-9</v>
      </c>
      <c r="S22">
        <v>3.1840440142599999E-3</v>
      </c>
    </row>
    <row r="23" spans="1:19">
      <c r="A23" t="s">
        <v>28</v>
      </c>
      <c r="B23">
        <v>1.20316364E-7</v>
      </c>
      <c r="C23">
        <v>2.7601291839450998E-2</v>
      </c>
      <c r="D23" t="s">
        <v>49</v>
      </c>
      <c r="E23">
        <v>7.6079970000000001E-9</v>
      </c>
      <c r="F23">
        <v>3.045583307079E-3</v>
      </c>
      <c r="H23" t="s">
        <v>28</v>
      </c>
      <c r="I23">
        <v>1.898691125E-6</v>
      </c>
      <c r="J23">
        <v>0.43557107536971001</v>
      </c>
      <c r="K23" t="s">
        <v>46</v>
      </c>
      <c r="L23">
        <v>9.2670437999999996E-8</v>
      </c>
      <c r="M23">
        <v>0.17198389176175</v>
      </c>
      <c r="N23" t="s">
        <v>28</v>
      </c>
      <c r="O23">
        <v>5.0827988E-8</v>
      </c>
      <c r="P23">
        <v>1.1660243738796001E-2</v>
      </c>
      <c r="Q23" t="s">
        <v>47</v>
      </c>
      <c r="R23">
        <v>1.3051810000000001E-8</v>
      </c>
      <c r="S23">
        <v>2.8785506524089E-2</v>
      </c>
    </row>
    <row r="24" spans="1:19">
      <c r="A24" t="s">
        <v>29</v>
      </c>
      <c r="B24">
        <v>4.8830699000000002E-8</v>
      </c>
      <c r="C24">
        <v>0.35749110473346002</v>
      </c>
      <c r="E24" s="1">
        <f>AVERAGE(E13:E23)</f>
        <v>3.2367870545454543E-8</v>
      </c>
      <c r="F24" s="1">
        <f>AVERAGE(F13:F23)</f>
        <v>0.46056830214108113</v>
      </c>
      <c r="H24" t="s">
        <v>29</v>
      </c>
      <c r="I24">
        <v>4.3427638800000002E-7</v>
      </c>
      <c r="J24">
        <v>3.1793512519115699</v>
      </c>
      <c r="K24" t="s">
        <v>47</v>
      </c>
      <c r="L24">
        <v>5.3753812200000005E-7</v>
      </c>
      <c r="M24">
        <v>0.66813329694478996</v>
      </c>
      <c r="N24" t="s">
        <v>29</v>
      </c>
      <c r="O24">
        <v>1.0039304000000001E-8</v>
      </c>
      <c r="P24">
        <v>7.3498062118199994E-2</v>
      </c>
      <c r="Q24" t="s">
        <v>48</v>
      </c>
      <c r="R24">
        <v>3.6584803E-8</v>
      </c>
      <c r="S24">
        <v>4.4066040462418004</v>
      </c>
    </row>
    <row r="25" spans="1:19">
      <c r="A25" t="s">
        <v>30</v>
      </c>
      <c r="B25">
        <v>1.4553728E-7</v>
      </c>
      <c r="C25">
        <v>0.46094002988923</v>
      </c>
      <c r="H25" t="s">
        <v>30</v>
      </c>
      <c r="I25">
        <v>1.0731540209999999E-6</v>
      </c>
      <c r="J25">
        <v>3.3988517931631499</v>
      </c>
      <c r="K25" t="s">
        <v>48</v>
      </c>
      <c r="L25">
        <v>7.0950728199999999E-7</v>
      </c>
      <c r="M25">
        <v>1.5648041794544401</v>
      </c>
      <c r="N25" t="s">
        <v>30</v>
      </c>
      <c r="O25">
        <v>5.9345081000000002E-8</v>
      </c>
      <c r="P25">
        <v>0.18795543738399001</v>
      </c>
      <c r="Q25" t="s">
        <v>49</v>
      </c>
      <c r="R25">
        <v>1.9686726000000002E-8</v>
      </c>
      <c r="S25">
        <v>7.8808603426969992E-3</v>
      </c>
    </row>
    <row r="26" spans="1:19">
      <c r="B26" s="1">
        <f>AVERAGE(B17:B25)</f>
        <v>8.5190724444444451E-8</v>
      </c>
      <c r="C26" s="1">
        <f>AVERAGE(C17:C25)</f>
        <v>1.700234010314817</v>
      </c>
      <c r="I26" s="1">
        <f>AVERAGE(I17:I25)</f>
        <v>1.1659312237777776E-6</v>
      </c>
      <c r="J26" s="1">
        <f>AVERAGE(J17:J25)</f>
        <v>23.797247206790573</v>
      </c>
      <c r="K26" t="s">
        <v>49</v>
      </c>
      <c r="L26">
        <v>6.0035076500000002E-7</v>
      </c>
      <c r="M26">
        <v>72.3116685102205</v>
      </c>
      <c r="O26" s="1">
        <f>AVERAGE(O17:O25)</f>
        <v>2.9794159111111108E-8</v>
      </c>
      <c r="P26" s="1">
        <f>AVERAGE(P17:P25)</f>
        <v>0.44274407113085124</v>
      </c>
      <c r="R26" s="1">
        <f>AVERAGE(R15:R25)</f>
        <v>1.8018719363636363E-8</v>
      </c>
      <c r="S26" s="1">
        <f>AVERAGE(S15:S25)</f>
        <v>0.74257164345731264</v>
      </c>
    </row>
    <row r="27" spans="1:19">
      <c r="L27" s="1">
        <f>AVERAGE(L16:L26)</f>
        <v>7.1580132654545453E-7</v>
      </c>
      <c r="M27" s="1">
        <f>AVERAGE(M16:M26)</f>
        <v>27.910239063088635</v>
      </c>
    </row>
    <row r="28" spans="1:19">
      <c r="B28" t="s">
        <v>80</v>
      </c>
      <c r="C28" t="s">
        <v>82</v>
      </c>
    </row>
    <row r="29" spans="1:19">
      <c r="C29" t="s">
        <v>75</v>
      </c>
      <c r="D29" t="s">
        <v>76</v>
      </c>
      <c r="E29" t="s">
        <v>77</v>
      </c>
      <c r="K29" t="s">
        <v>81</v>
      </c>
      <c r="L29" t="s">
        <v>83</v>
      </c>
    </row>
    <row r="30" spans="1:19">
      <c r="B30" t="s">
        <v>78</v>
      </c>
      <c r="C30">
        <v>1.7499673000000003E-8</v>
      </c>
      <c r="D30">
        <v>4.5992338345454546E-7</v>
      </c>
      <c r="E30">
        <v>8.3479581999999996E-9</v>
      </c>
      <c r="L30" t="s">
        <v>75</v>
      </c>
      <c r="M30" t="s">
        <v>76</v>
      </c>
      <c r="N30" t="s">
        <v>77</v>
      </c>
    </row>
    <row r="31" spans="1:19">
      <c r="B31" t="s">
        <v>79</v>
      </c>
      <c r="C31">
        <v>3.2367870545454543E-8</v>
      </c>
      <c r="D31">
        <v>7.1580132654545453E-7</v>
      </c>
      <c r="E31">
        <v>1.8018719363636363E-8</v>
      </c>
      <c r="K31" t="s">
        <v>78</v>
      </c>
      <c r="L31">
        <v>4.9892600000000007E-8</v>
      </c>
      <c r="M31">
        <v>1.1728422910833332E-6</v>
      </c>
      <c r="N31">
        <v>2.2431130249999997E-8</v>
      </c>
    </row>
    <row r="32" spans="1:19">
      <c r="K32" t="s">
        <v>79</v>
      </c>
      <c r="L32">
        <v>8.5190724444444451E-8</v>
      </c>
      <c r="M32">
        <v>1.1659312237777776E-6</v>
      </c>
      <c r="N32">
        <v>2.9794159111111108E-8</v>
      </c>
    </row>
    <row r="48" spans="2:2">
      <c r="B48" t="s">
        <v>80</v>
      </c>
    </row>
    <row r="49" spans="2:13">
      <c r="B49" t="s">
        <v>84</v>
      </c>
      <c r="J49" t="s">
        <v>84</v>
      </c>
      <c r="L49" t="s">
        <v>81</v>
      </c>
    </row>
    <row r="50" spans="2:13">
      <c r="C50" t="s">
        <v>75</v>
      </c>
      <c r="D50" t="s">
        <v>76</v>
      </c>
      <c r="E50" t="s">
        <v>77</v>
      </c>
      <c r="K50" t="s">
        <v>75</v>
      </c>
      <c r="L50" t="s">
        <v>76</v>
      </c>
      <c r="M50" t="s">
        <v>77</v>
      </c>
    </row>
    <row r="51" spans="2:13">
      <c r="B51" t="s">
        <v>78</v>
      </c>
      <c r="C51">
        <v>0.14427086269461076</v>
      </c>
      <c r="D51">
        <v>14.542141238419902</v>
      </c>
      <c r="E51">
        <v>0.13285390400210101</v>
      </c>
      <c r="J51" t="s">
        <v>78</v>
      </c>
      <c r="K51">
        <v>3.2838959295380552</v>
      </c>
      <c r="L51">
        <v>82.24994676432766</v>
      </c>
      <c r="M51">
        <v>1.2502648567340036</v>
      </c>
    </row>
    <row r="52" spans="2:13">
      <c r="B52" t="s">
        <v>79</v>
      </c>
      <c r="C52">
        <v>0.46056830214108113</v>
      </c>
      <c r="D52">
        <v>27.910239063088635</v>
      </c>
      <c r="E52">
        <v>0.74257164345731264</v>
      </c>
      <c r="J52" t="s">
        <v>79</v>
      </c>
      <c r="K52">
        <v>1.700234010314817</v>
      </c>
      <c r="L52">
        <v>23.797247206790573</v>
      </c>
      <c r="M52">
        <v>0.44274407113085124</v>
      </c>
    </row>
  </sheetData>
  <phoneticPr fontId="2" type="noConversion"/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3"/>
  <sheetViews>
    <sheetView topLeftCell="A19" workbookViewId="0">
      <selection activeCell="L45" sqref="L45"/>
    </sheetView>
  </sheetViews>
  <sheetFormatPr baseColWidth="10" defaultColWidth="8.83203125" defaultRowHeight="14" x14ac:dyDescent="0"/>
  <sheetData>
    <row r="2" spans="2:2">
      <c r="B2" s="2" t="s">
        <v>84</v>
      </c>
    </row>
    <row r="23" spans="2:2">
      <c r="B23" s="2" t="s">
        <v>115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29" sqref="A29:XFD29"/>
    </sheetView>
  </sheetViews>
  <sheetFormatPr baseColWidth="10" defaultColWidth="8.83203125" defaultRowHeight="14" x14ac:dyDescent="0"/>
  <cols>
    <col min="2" max="2" width="12.5" customWidth="1"/>
    <col min="3" max="3" width="14" customWidth="1"/>
    <col min="7" max="7" width="12.83203125" customWidth="1"/>
    <col min="8" max="8" width="15.6640625" customWidth="1"/>
  </cols>
  <sheetData>
    <row r="1" spans="1:8">
      <c r="B1" t="s">
        <v>0</v>
      </c>
      <c r="C1" t="s">
        <v>116</v>
      </c>
      <c r="D1" t="s">
        <v>67</v>
      </c>
      <c r="E1" t="s">
        <v>68</v>
      </c>
      <c r="F1" t="s">
        <v>69</v>
      </c>
      <c r="G1" t="s">
        <v>70</v>
      </c>
      <c r="H1" t="s">
        <v>117</v>
      </c>
    </row>
    <row r="2" spans="1:8">
      <c r="A2" t="s">
        <v>10</v>
      </c>
      <c r="B2">
        <v>1</v>
      </c>
      <c r="C2">
        <v>0</v>
      </c>
      <c r="D2">
        <v>24.79</v>
      </c>
      <c r="E2">
        <v>24.62</v>
      </c>
      <c r="F2">
        <f>AVERAGE(D2:E2)</f>
        <v>24.704999999999998</v>
      </c>
      <c r="G2" s="3">
        <v>0.88880000000000003</v>
      </c>
      <c r="H2">
        <f>1/(1+G2)^F2</f>
        <v>1.5025381599349572E-7</v>
      </c>
    </row>
    <row r="3" spans="1:8">
      <c r="A3" t="s">
        <v>11</v>
      </c>
      <c r="B3">
        <v>1</v>
      </c>
      <c r="C3">
        <v>0</v>
      </c>
      <c r="D3">
        <v>27.3</v>
      </c>
      <c r="E3">
        <v>26.42</v>
      </c>
      <c r="F3">
        <f t="shared" ref="F3:F24" si="0">AVERAGE(D3:E3)</f>
        <v>26.86</v>
      </c>
      <c r="G3" s="3">
        <v>0.88880000000000003</v>
      </c>
      <c r="H3">
        <f t="shared" ref="H3:H47" si="1">1/(1+G3)^F3</f>
        <v>3.8163195881535016E-8</v>
      </c>
    </row>
    <row r="4" spans="1:8">
      <c r="A4" t="s">
        <v>12</v>
      </c>
      <c r="B4">
        <v>1</v>
      </c>
      <c r="C4">
        <v>0</v>
      </c>
      <c r="D4">
        <v>25.05</v>
      </c>
      <c r="E4">
        <v>24.99</v>
      </c>
      <c r="F4">
        <f t="shared" si="0"/>
        <v>25.02</v>
      </c>
      <c r="G4" s="3">
        <v>0.88880000000000003</v>
      </c>
      <c r="H4">
        <f t="shared" si="1"/>
        <v>1.2297785925118793E-7</v>
      </c>
    </row>
    <row r="5" spans="1:8">
      <c r="A5" t="s">
        <v>13</v>
      </c>
      <c r="B5">
        <v>1</v>
      </c>
      <c r="C5">
        <v>0</v>
      </c>
      <c r="D5">
        <v>22.71</v>
      </c>
      <c r="E5">
        <v>23.02</v>
      </c>
      <c r="F5">
        <f t="shared" si="0"/>
        <v>22.865000000000002</v>
      </c>
      <c r="G5" s="3">
        <v>0.88880000000000003</v>
      </c>
      <c r="H5">
        <f t="shared" si="1"/>
        <v>4.8418095519464437E-7</v>
      </c>
    </row>
    <row r="6" spans="1:8">
      <c r="A6" t="s">
        <v>14</v>
      </c>
      <c r="B6">
        <v>1</v>
      </c>
      <c r="C6">
        <v>0</v>
      </c>
      <c r="D6">
        <v>22.65</v>
      </c>
      <c r="E6">
        <v>22.07</v>
      </c>
      <c r="F6">
        <f t="shared" si="0"/>
        <v>22.36</v>
      </c>
      <c r="G6" s="3">
        <v>0.88880000000000003</v>
      </c>
      <c r="H6">
        <f t="shared" si="1"/>
        <v>6.6754664844316762E-7</v>
      </c>
    </row>
    <row r="7" spans="1:8">
      <c r="A7" t="s">
        <v>15</v>
      </c>
      <c r="B7">
        <v>1</v>
      </c>
      <c r="C7">
        <v>0</v>
      </c>
      <c r="D7">
        <v>24.93</v>
      </c>
      <c r="E7">
        <v>24.76</v>
      </c>
      <c r="F7">
        <f t="shared" si="0"/>
        <v>24.844999999999999</v>
      </c>
      <c r="G7" s="3">
        <v>0.88880000000000003</v>
      </c>
      <c r="H7">
        <f t="shared" si="1"/>
        <v>1.3745466199247178E-7</v>
      </c>
    </row>
    <row r="8" spans="1:8">
      <c r="A8" t="s">
        <v>16</v>
      </c>
      <c r="B8">
        <v>1</v>
      </c>
      <c r="C8">
        <v>0</v>
      </c>
      <c r="D8">
        <v>23.2</v>
      </c>
      <c r="E8">
        <v>23.29</v>
      </c>
      <c r="F8">
        <f t="shared" si="0"/>
        <v>23.244999999999997</v>
      </c>
      <c r="G8" s="3">
        <v>0.88880000000000003</v>
      </c>
      <c r="H8">
        <f t="shared" si="1"/>
        <v>3.8023932709994032E-7</v>
      </c>
    </row>
    <row r="9" spans="1:8">
      <c r="A9" t="s">
        <v>17</v>
      </c>
      <c r="B9">
        <v>1</v>
      </c>
      <c r="C9">
        <v>0</v>
      </c>
      <c r="D9">
        <v>23.23</v>
      </c>
      <c r="E9">
        <v>23.43</v>
      </c>
      <c r="F9">
        <f t="shared" si="0"/>
        <v>23.33</v>
      </c>
      <c r="G9" s="3">
        <v>0.88880000000000003</v>
      </c>
      <c r="H9">
        <f t="shared" si="1"/>
        <v>3.6023111715375947E-7</v>
      </c>
    </row>
    <row r="10" spans="1:8">
      <c r="A10" t="s">
        <v>18</v>
      </c>
      <c r="B10">
        <v>1</v>
      </c>
      <c r="C10">
        <v>0</v>
      </c>
      <c r="D10">
        <v>24.24</v>
      </c>
      <c r="E10">
        <v>24.17</v>
      </c>
      <c r="F10">
        <f t="shared" si="0"/>
        <v>24.204999999999998</v>
      </c>
      <c r="G10" s="3">
        <v>0.88880000000000003</v>
      </c>
      <c r="H10">
        <f t="shared" si="1"/>
        <v>2.0649925902017896E-7</v>
      </c>
    </row>
    <row r="11" spans="1:8">
      <c r="A11" t="s">
        <v>19</v>
      </c>
      <c r="B11">
        <v>1</v>
      </c>
      <c r="C11">
        <v>0</v>
      </c>
      <c r="D11">
        <v>23.75</v>
      </c>
      <c r="E11">
        <v>23.94</v>
      </c>
      <c r="F11">
        <f t="shared" si="0"/>
        <v>23.844999999999999</v>
      </c>
      <c r="G11" s="3">
        <v>0.88880000000000003</v>
      </c>
      <c r="H11">
        <f t="shared" si="1"/>
        <v>2.5962436557138084E-7</v>
      </c>
    </row>
    <row r="12" spans="1:8">
      <c r="A12" t="s">
        <v>20</v>
      </c>
      <c r="B12">
        <v>1</v>
      </c>
      <c r="C12">
        <v>0</v>
      </c>
      <c r="D12">
        <v>24.41</v>
      </c>
      <c r="E12">
        <v>25.07</v>
      </c>
      <c r="F12">
        <f t="shared" si="0"/>
        <v>24.740000000000002</v>
      </c>
      <c r="G12" s="3">
        <v>0.88880000000000003</v>
      </c>
      <c r="H12">
        <f t="shared" si="1"/>
        <v>1.4694641712604735E-7</v>
      </c>
    </row>
    <row r="13" spans="1:8">
      <c r="A13" t="s">
        <v>21</v>
      </c>
      <c r="B13">
        <v>1</v>
      </c>
      <c r="C13">
        <v>0</v>
      </c>
      <c r="D13">
        <v>22.85</v>
      </c>
      <c r="E13">
        <v>23.63</v>
      </c>
      <c r="F13">
        <f t="shared" si="0"/>
        <v>23.240000000000002</v>
      </c>
      <c r="G13" s="3">
        <v>0.88880000000000003</v>
      </c>
      <c r="H13">
        <f t="shared" si="1"/>
        <v>3.8145030158591376E-7</v>
      </c>
    </row>
    <row r="14" spans="1:8">
      <c r="A14" t="s">
        <v>22</v>
      </c>
      <c r="B14">
        <v>1</v>
      </c>
      <c r="C14">
        <v>1</v>
      </c>
      <c r="D14">
        <v>22.65</v>
      </c>
      <c r="E14">
        <v>23.02</v>
      </c>
      <c r="F14">
        <f t="shared" si="0"/>
        <v>22.835000000000001</v>
      </c>
      <c r="G14" s="3">
        <v>0.88880000000000003</v>
      </c>
      <c r="H14">
        <f t="shared" si="1"/>
        <v>4.935069601471893E-7</v>
      </c>
    </row>
    <row r="15" spans="1:8">
      <c r="A15" t="s">
        <v>23</v>
      </c>
      <c r="B15">
        <v>1</v>
      </c>
      <c r="C15">
        <v>1</v>
      </c>
      <c r="D15">
        <v>25.09</v>
      </c>
      <c r="E15">
        <v>25.31</v>
      </c>
      <c r="F15">
        <f t="shared" si="0"/>
        <v>25.2</v>
      </c>
      <c r="G15" s="3">
        <v>0.88880000000000003</v>
      </c>
      <c r="H15">
        <f t="shared" si="1"/>
        <v>1.0967646733048946E-7</v>
      </c>
    </row>
    <row r="16" spans="1:8">
      <c r="A16" t="s">
        <v>24</v>
      </c>
      <c r="B16">
        <v>1</v>
      </c>
      <c r="C16">
        <v>1</v>
      </c>
      <c r="D16">
        <v>23.27</v>
      </c>
      <c r="E16">
        <v>23.7</v>
      </c>
      <c r="F16">
        <f t="shared" si="0"/>
        <v>23.484999999999999</v>
      </c>
      <c r="G16" s="3">
        <v>0.88880000000000003</v>
      </c>
      <c r="H16">
        <f t="shared" si="1"/>
        <v>3.2641672187189431E-7</v>
      </c>
    </row>
    <row r="17" spans="1:8">
      <c r="A17" t="s">
        <v>25</v>
      </c>
      <c r="B17">
        <v>1</v>
      </c>
      <c r="C17">
        <v>1</v>
      </c>
      <c r="D17">
        <v>23.98</v>
      </c>
      <c r="E17">
        <v>24.02</v>
      </c>
      <c r="F17">
        <f t="shared" si="0"/>
        <v>24</v>
      </c>
      <c r="G17" s="3">
        <v>0.88880000000000003</v>
      </c>
      <c r="H17">
        <f t="shared" si="1"/>
        <v>2.3525378650647783E-7</v>
      </c>
    </row>
    <row r="18" spans="1:8">
      <c r="A18" t="s">
        <v>26</v>
      </c>
      <c r="B18">
        <v>1</v>
      </c>
      <c r="C18">
        <v>1</v>
      </c>
      <c r="D18">
        <v>24.06</v>
      </c>
      <c r="E18">
        <v>24.73</v>
      </c>
      <c r="F18">
        <f t="shared" si="0"/>
        <v>24.395</v>
      </c>
      <c r="G18" s="3">
        <v>0.88880000000000003</v>
      </c>
      <c r="H18">
        <f t="shared" si="1"/>
        <v>1.8299665972842566E-7</v>
      </c>
    </row>
    <row r="19" spans="1:8">
      <c r="A19" t="s">
        <v>27</v>
      </c>
      <c r="B19">
        <v>1</v>
      </c>
      <c r="C19">
        <v>1</v>
      </c>
      <c r="D19">
        <v>22.55</v>
      </c>
      <c r="E19">
        <v>21.38</v>
      </c>
      <c r="F19">
        <f t="shared" si="0"/>
        <v>21.965</v>
      </c>
      <c r="G19" s="3">
        <v>0.88880000000000003</v>
      </c>
      <c r="H19">
        <f t="shared" si="1"/>
        <v>8.5817346037365659E-7</v>
      </c>
    </row>
    <row r="20" spans="1:8">
      <c r="A20" t="s">
        <v>28</v>
      </c>
      <c r="B20">
        <v>1</v>
      </c>
      <c r="C20">
        <v>1</v>
      </c>
      <c r="D20">
        <v>22.57</v>
      </c>
      <c r="E20">
        <v>22.45</v>
      </c>
      <c r="F20">
        <f t="shared" si="0"/>
        <v>22.509999999999998</v>
      </c>
      <c r="G20" s="3">
        <v>0.88880000000000003</v>
      </c>
      <c r="H20">
        <f t="shared" si="1"/>
        <v>6.0681138952923749E-7</v>
      </c>
    </row>
    <row r="21" spans="1:8">
      <c r="A21" t="s">
        <v>72</v>
      </c>
      <c r="B21">
        <v>1</v>
      </c>
      <c r="C21">
        <v>1</v>
      </c>
      <c r="D21">
        <v>22.92</v>
      </c>
      <c r="E21">
        <v>23.25</v>
      </c>
      <c r="F21">
        <f t="shared" si="0"/>
        <v>23.085000000000001</v>
      </c>
      <c r="G21" s="3">
        <v>0.88880000000000003</v>
      </c>
      <c r="H21">
        <f t="shared" si="1"/>
        <v>4.2096577494844239E-7</v>
      </c>
    </row>
    <row r="22" spans="1:8">
      <c r="A22" t="s">
        <v>29</v>
      </c>
      <c r="B22">
        <v>1</v>
      </c>
      <c r="C22">
        <v>1</v>
      </c>
      <c r="D22">
        <v>23.63</v>
      </c>
      <c r="E22">
        <v>23.76</v>
      </c>
      <c r="F22">
        <f t="shared" si="0"/>
        <v>23.695</v>
      </c>
      <c r="G22" s="3">
        <v>0.88880000000000003</v>
      </c>
      <c r="H22">
        <f t="shared" si="1"/>
        <v>2.8560995736387464E-7</v>
      </c>
    </row>
    <row r="23" spans="1:8">
      <c r="A23" t="s">
        <v>73</v>
      </c>
      <c r="B23">
        <v>1</v>
      </c>
      <c r="C23">
        <v>1</v>
      </c>
      <c r="D23">
        <v>22.05</v>
      </c>
      <c r="E23">
        <v>22.43</v>
      </c>
      <c r="F23">
        <f t="shared" si="0"/>
        <v>22.240000000000002</v>
      </c>
      <c r="G23" s="3">
        <v>0.88880000000000003</v>
      </c>
      <c r="H23">
        <f t="shared" si="1"/>
        <v>7.2048332963547303E-7</v>
      </c>
    </row>
    <row r="24" spans="1:8">
      <c r="A24" t="s">
        <v>30</v>
      </c>
      <c r="B24">
        <v>1</v>
      </c>
      <c r="C24">
        <v>1</v>
      </c>
      <c r="D24">
        <v>22.71</v>
      </c>
      <c r="E24">
        <v>22.48</v>
      </c>
      <c r="F24">
        <f t="shared" si="0"/>
        <v>22.594999999999999</v>
      </c>
      <c r="G24" s="3">
        <v>0.88880000000000003</v>
      </c>
      <c r="H24">
        <f t="shared" si="1"/>
        <v>5.7488094779393649E-7</v>
      </c>
    </row>
    <row r="25" spans="1:8">
      <c r="A25" t="s">
        <v>31</v>
      </c>
      <c r="B25">
        <v>0</v>
      </c>
      <c r="C25">
        <v>0</v>
      </c>
      <c r="D25">
        <v>26.51</v>
      </c>
      <c r="E25">
        <v>26.05</v>
      </c>
      <c r="F25">
        <f t="shared" ref="F25:F47" si="2">AVERAGE(D25:E25)</f>
        <v>26.28</v>
      </c>
      <c r="G25" s="3">
        <v>0.88880000000000003</v>
      </c>
      <c r="H25">
        <f t="shared" si="1"/>
        <v>5.518646823313746E-8</v>
      </c>
    </row>
    <row r="26" spans="1:8">
      <c r="A26" t="s">
        <v>32</v>
      </c>
      <c r="B26">
        <v>0</v>
      </c>
      <c r="C26">
        <v>0</v>
      </c>
      <c r="D26">
        <v>24.68</v>
      </c>
      <c r="E26">
        <v>24.14</v>
      </c>
      <c r="F26">
        <f t="shared" si="2"/>
        <v>24.41</v>
      </c>
      <c r="G26" s="3">
        <v>0.88880000000000003</v>
      </c>
      <c r="H26">
        <f t="shared" si="1"/>
        <v>1.812593310786467E-7</v>
      </c>
    </row>
    <row r="27" spans="1:8">
      <c r="A27" t="s">
        <v>59</v>
      </c>
      <c r="B27">
        <v>0</v>
      </c>
      <c r="C27">
        <v>0</v>
      </c>
      <c r="D27">
        <v>25.54</v>
      </c>
      <c r="E27">
        <v>25.4</v>
      </c>
      <c r="F27">
        <f t="shared" si="2"/>
        <v>25.47</v>
      </c>
      <c r="G27" s="3">
        <v>0.88880000000000003</v>
      </c>
      <c r="H27">
        <f t="shared" si="1"/>
        <v>9.2372615440171811E-8</v>
      </c>
    </row>
    <row r="28" spans="1:8">
      <c r="A28" t="s">
        <v>33</v>
      </c>
      <c r="B28">
        <v>0</v>
      </c>
      <c r="C28">
        <v>0</v>
      </c>
      <c r="D28">
        <v>23.52</v>
      </c>
      <c r="E28">
        <v>23.44</v>
      </c>
      <c r="F28">
        <f t="shared" si="2"/>
        <v>23.48</v>
      </c>
      <c r="G28" s="3">
        <v>0.88880000000000003</v>
      </c>
      <c r="H28">
        <f t="shared" si="1"/>
        <v>3.2745628378411673E-7</v>
      </c>
    </row>
    <row r="29" spans="1:8">
      <c r="A29" t="s">
        <v>60</v>
      </c>
      <c r="B29">
        <v>0</v>
      </c>
      <c r="C29">
        <v>0</v>
      </c>
      <c r="D29">
        <v>31.97</v>
      </c>
      <c r="E29">
        <v>31.72</v>
      </c>
      <c r="F29">
        <f t="shared" si="2"/>
        <v>31.844999999999999</v>
      </c>
      <c r="G29" s="3">
        <v>0.88880000000000003</v>
      </c>
      <c r="H29">
        <f t="shared" si="1"/>
        <v>1.6027199973781096E-9</v>
      </c>
    </row>
    <row r="30" spans="1:8">
      <c r="A30" t="s">
        <v>34</v>
      </c>
      <c r="B30">
        <v>0</v>
      </c>
      <c r="C30">
        <v>0</v>
      </c>
      <c r="D30">
        <v>23.38</v>
      </c>
      <c r="E30">
        <v>23.32</v>
      </c>
      <c r="F30">
        <f t="shared" si="2"/>
        <v>23.35</v>
      </c>
      <c r="G30" s="3">
        <v>0.88880000000000003</v>
      </c>
      <c r="H30">
        <f t="shared" si="1"/>
        <v>3.5567841125336664E-7</v>
      </c>
    </row>
    <row r="31" spans="1:8">
      <c r="A31" t="s">
        <v>35</v>
      </c>
      <c r="B31">
        <v>0</v>
      </c>
      <c r="C31">
        <v>0</v>
      </c>
      <c r="D31">
        <v>23.24</v>
      </c>
      <c r="E31">
        <v>23.85</v>
      </c>
      <c r="F31">
        <f t="shared" si="2"/>
        <v>23.545000000000002</v>
      </c>
      <c r="G31" s="3">
        <v>0.88880000000000003</v>
      </c>
      <c r="H31">
        <f t="shared" si="1"/>
        <v>3.1419642592430972E-7</v>
      </c>
    </row>
    <row r="32" spans="1:8">
      <c r="A32" t="s">
        <v>74</v>
      </c>
      <c r="B32">
        <v>0</v>
      </c>
      <c r="C32">
        <v>0</v>
      </c>
      <c r="D32">
        <v>30.22</v>
      </c>
      <c r="E32">
        <v>29.58</v>
      </c>
      <c r="F32">
        <f t="shared" si="2"/>
        <v>29.9</v>
      </c>
      <c r="G32" s="3">
        <v>0.88880000000000003</v>
      </c>
      <c r="H32">
        <f t="shared" si="1"/>
        <v>5.5212749562264666E-9</v>
      </c>
    </row>
    <row r="33" spans="1:8">
      <c r="A33" t="s">
        <v>36</v>
      </c>
      <c r="B33">
        <v>0</v>
      </c>
      <c r="C33">
        <v>0</v>
      </c>
      <c r="D33">
        <v>26.01</v>
      </c>
      <c r="E33">
        <v>26.26</v>
      </c>
      <c r="F33">
        <f t="shared" si="2"/>
        <v>26.135000000000002</v>
      </c>
      <c r="G33" s="3">
        <v>0.88880000000000003</v>
      </c>
      <c r="H33">
        <f t="shared" si="1"/>
        <v>6.0517303354931593E-8</v>
      </c>
    </row>
    <row r="34" spans="1:8">
      <c r="A34" t="s">
        <v>61</v>
      </c>
      <c r="B34">
        <v>0</v>
      </c>
      <c r="C34">
        <v>0</v>
      </c>
      <c r="D34">
        <v>27.51</v>
      </c>
      <c r="E34">
        <v>27.6</v>
      </c>
      <c r="F34">
        <f t="shared" si="2"/>
        <v>27.555</v>
      </c>
      <c r="G34" s="3">
        <v>0.88880000000000003</v>
      </c>
      <c r="H34">
        <f t="shared" si="1"/>
        <v>2.4529883436183151E-8</v>
      </c>
    </row>
    <row r="35" spans="1:8">
      <c r="A35" t="s">
        <v>37</v>
      </c>
      <c r="B35">
        <v>0</v>
      </c>
      <c r="C35">
        <v>0</v>
      </c>
      <c r="D35">
        <v>27.27</v>
      </c>
      <c r="E35">
        <v>23.81</v>
      </c>
      <c r="F35">
        <f t="shared" si="2"/>
        <v>25.54</v>
      </c>
      <c r="G35" s="3">
        <v>0.88880000000000003</v>
      </c>
      <c r="H35">
        <f t="shared" si="1"/>
        <v>8.8350746276641953E-8</v>
      </c>
    </row>
    <row r="36" spans="1:8">
      <c r="A36" t="s">
        <v>38</v>
      </c>
      <c r="B36">
        <v>0</v>
      </c>
      <c r="C36">
        <v>0</v>
      </c>
      <c r="D36">
        <v>24.37</v>
      </c>
      <c r="E36">
        <v>24.48</v>
      </c>
      <c r="F36">
        <f t="shared" si="2"/>
        <v>24.425000000000001</v>
      </c>
      <c r="G36" s="3">
        <v>0.88880000000000003</v>
      </c>
      <c r="H36">
        <f t="shared" si="1"/>
        <v>1.7953849623177035E-7</v>
      </c>
    </row>
    <row r="37" spans="1:8">
      <c r="A37" t="s">
        <v>39</v>
      </c>
      <c r="B37">
        <v>0</v>
      </c>
      <c r="C37">
        <v>1</v>
      </c>
      <c r="D37">
        <v>24.16</v>
      </c>
      <c r="E37">
        <v>24.53</v>
      </c>
      <c r="F37">
        <f t="shared" si="2"/>
        <v>24.344999999999999</v>
      </c>
      <c r="G37" s="3">
        <v>0.88880000000000003</v>
      </c>
      <c r="H37">
        <f t="shared" si="1"/>
        <v>1.8890891830356807E-7</v>
      </c>
    </row>
    <row r="38" spans="1:8">
      <c r="A38" t="s">
        <v>40</v>
      </c>
      <c r="B38">
        <v>0</v>
      </c>
      <c r="C38">
        <v>1</v>
      </c>
      <c r="D38">
        <v>23.37</v>
      </c>
      <c r="E38">
        <v>23.18</v>
      </c>
      <c r="F38">
        <f t="shared" si="2"/>
        <v>23.274999999999999</v>
      </c>
      <c r="G38" s="3">
        <v>0.88880000000000003</v>
      </c>
      <c r="H38">
        <f t="shared" si="1"/>
        <v>3.7305378741347172E-7</v>
      </c>
    </row>
    <row r="39" spans="1:8">
      <c r="A39" t="s">
        <v>41</v>
      </c>
      <c r="B39">
        <v>0</v>
      </c>
      <c r="C39">
        <v>1</v>
      </c>
      <c r="D39">
        <v>23.33</v>
      </c>
      <c r="E39">
        <v>23.55</v>
      </c>
      <c r="F39">
        <f t="shared" si="2"/>
        <v>23.439999999999998</v>
      </c>
      <c r="G39" s="3">
        <v>0.88880000000000003</v>
      </c>
      <c r="H39">
        <f t="shared" si="1"/>
        <v>3.3589285655451749E-7</v>
      </c>
    </row>
    <row r="40" spans="1:8">
      <c r="A40" t="s">
        <v>42</v>
      </c>
      <c r="B40">
        <v>0</v>
      </c>
      <c r="C40">
        <v>1</v>
      </c>
      <c r="D40">
        <v>24.27</v>
      </c>
      <c r="E40">
        <v>24.69</v>
      </c>
      <c r="F40">
        <f t="shared" si="2"/>
        <v>24.48</v>
      </c>
      <c r="G40" s="3">
        <v>0.88880000000000003</v>
      </c>
      <c r="H40">
        <f t="shared" si="1"/>
        <v>1.7336736752653355E-7</v>
      </c>
    </row>
    <row r="41" spans="1:8">
      <c r="A41" t="s">
        <v>43</v>
      </c>
      <c r="B41">
        <v>0</v>
      </c>
      <c r="C41">
        <v>1</v>
      </c>
      <c r="D41">
        <v>23.29</v>
      </c>
      <c r="E41">
        <v>23.34</v>
      </c>
      <c r="F41">
        <f t="shared" si="2"/>
        <v>23.314999999999998</v>
      </c>
      <c r="G41" s="3">
        <v>0.88880000000000003</v>
      </c>
      <c r="H41">
        <f t="shared" si="1"/>
        <v>3.6368384886499785E-7</v>
      </c>
    </row>
    <row r="42" spans="1:8">
      <c r="A42" t="s">
        <v>44</v>
      </c>
      <c r="B42">
        <v>0</v>
      </c>
      <c r="C42">
        <v>1</v>
      </c>
      <c r="D42">
        <v>23.43</v>
      </c>
      <c r="E42">
        <v>23.39</v>
      </c>
      <c r="F42">
        <f t="shared" si="2"/>
        <v>23.41</v>
      </c>
      <c r="G42" s="3">
        <v>0.88880000000000003</v>
      </c>
      <c r="H42">
        <f t="shared" si="1"/>
        <v>3.4236262454134801E-7</v>
      </c>
    </row>
    <row r="43" spans="1:8">
      <c r="A43" t="s">
        <v>45</v>
      </c>
      <c r="B43">
        <v>0</v>
      </c>
      <c r="C43">
        <v>1</v>
      </c>
      <c r="D43">
        <v>23.09</v>
      </c>
      <c r="E43">
        <v>22.89</v>
      </c>
      <c r="F43">
        <f t="shared" si="2"/>
        <v>22.990000000000002</v>
      </c>
      <c r="G43" s="3">
        <v>0.88880000000000003</v>
      </c>
      <c r="H43">
        <f t="shared" si="1"/>
        <v>4.4718214635369869E-7</v>
      </c>
    </row>
    <row r="44" spans="1:8">
      <c r="A44" t="s">
        <v>46</v>
      </c>
      <c r="B44">
        <v>0</v>
      </c>
      <c r="C44">
        <v>1</v>
      </c>
      <c r="D44">
        <v>22.2</v>
      </c>
      <c r="E44">
        <v>23.06</v>
      </c>
      <c r="F44">
        <f t="shared" si="2"/>
        <v>22.63</v>
      </c>
      <c r="G44" s="3">
        <v>0.88880000000000003</v>
      </c>
      <c r="H44">
        <f t="shared" si="1"/>
        <v>5.6222662295646537E-7</v>
      </c>
    </row>
    <row r="45" spans="1:8">
      <c r="A45" t="s">
        <v>47</v>
      </c>
      <c r="B45">
        <v>0</v>
      </c>
      <c r="C45">
        <v>1</v>
      </c>
      <c r="D45">
        <v>24.17</v>
      </c>
      <c r="E45">
        <v>23.5</v>
      </c>
      <c r="F45">
        <f t="shared" si="2"/>
        <v>23.835000000000001</v>
      </c>
      <c r="G45" s="3">
        <v>0.88880000000000003</v>
      </c>
      <c r="H45">
        <f t="shared" si="1"/>
        <v>2.6128068622786374E-7</v>
      </c>
    </row>
    <row r="46" spans="1:8">
      <c r="A46" t="s">
        <v>48</v>
      </c>
      <c r="B46">
        <v>0</v>
      </c>
      <c r="C46">
        <v>1</v>
      </c>
      <c r="D46">
        <v>24.3</v>
      </c>
      <c r="E46">
        <v>24.05</v>
      </c>
      <c r="F46">
        <f t="shared" si="2"/>
        <v>24.175000000000001</v>
      </c>
      <c r="G46" s="3">
        <v>0.88880000000000003</v>
      </c>
      <c r="H46">
        <f t="shared" si="1"/>
        <v>2.1047672465912487E-7</v>
      </c>
    </row>
    <row r="47" spans="1:8">
      <c r="A47" t="s">
        <v>49</v>
      </c>
      <c r="B47">
        <v>0</v>
      </c>
      <c r="C47">
        <v>1</v>
      </c>
      <c r="D47">
        <v>21.62</v>
      </c>
      <c r="E47">
        <v>22.19</v>
      </c>
      <c r="F47">
        <f t="shared" si="2"/>
        <v>21.905000000000001</v>
      </c>
      <c r="G47" s="3">
        <v>0.88880000000000003</v>
      </c>
      <c r="H47">
        <f t="shared" si="1"/>
        <v>8.9155109549244104E-7</v>
      </c>
    </row>
  </sheetData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HSP 70</vt:lpstr>
      <vt:lpstr>MT</vt:lpstr>
      <vt:lpstr>GPx</vt:lpstr>
      <vt:lpstr>18s</vt:lpstr>
      <vt:lpstr>Low CO2</vt:lpstr>
      <vt:lpstr>High CO2</vt:lpstr>
      <vt:lpstr>expression value check</vt:lpstr>
      <vt:lpstr>normalization check</vt:lpstr>
      <vt:lpstr>EF1</vt:lpstr>
      <vt:lpstr>normalized to EF</vt:lpstr>
      <vt:lpstr>low CO2 vs high CO2</vt:lpstr>
      <vt:lpstr>SRmod</vt:lpstr>
      <vt:lpstr>SRmod (2)</vt:lpstr>
      <vt:lpstr>Miner Workup (4)</vt:lpstr>
      <vt:lpstr>Miner Workup (3)</vt:lpstr>
      <vt:lpstr>Miner Workup (2)</vt:lpstr>
      <vt:lpstr>Miner Workup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srlab</dc:creator>
  <cp:lastModifiedBy>Steven Roberts</cp:lastModifiedBy>
  <dcterms:created xsi:type="dcterms:W3CDTF">2010-03-01T22:31:20Z</dcterms:created>
  <dcterms:modified xsi:type="dcterms:W3CDTF">2011-08-15T21:21:35Z</dcterms:modified>
</cp:coreProperties>
</file>