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"/>
    </mc:Choice>
  </mc:AlternateContent>
  <bookViews>
    <workbookView xWindow="0" yWindow="0" windowWidth="21570" windowHeight="8145" activeTab="3"/>
  </bookViews>
  <sheets>
    <sheet name="Manchester 121713" sheetId="1" r:id="rId1"/>
    <sheet name="Fidalgo 121813" sheetId="2" r:id="rId2"/>
    <sheet name="Oyster Bay 121913" sheetId="3" r:id="rId3"/>
    <sheet name="Dabob 121913" sheetId="4" r:id="rId4"/>
    <sheet name="Comparison Data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4" i="4" l="1"/>
  <c r="G213" i="4"/>
  <c r="H213" i="4"/>
  <c r="H212" i="4"/>
  <c r="G212" i="4"/>
  <c r="F212" i="4"/>
  <c r="H211" i="4"/>
  <c r="G211" i="4"/>
  <c r="F211" i="4"/>
  <c r="H210" i="4"/>
  <c r="G210" i="4"/>
  <c r="F210" i="4"/>
  <c r="H209" i="4"/>
  <c r="G209" i="4"/>
  <c r="F209" i="4"/>
  <c r="G206" i="4"/>
  <c r="H208" i="4"/>
  <c r="G208" i="4"/>
  <c r="F208" i="4"/>
  <c r="H206" i="4"/>
  <c r="F206" i="4"/>
  <c r="F204" i="4"/>
  <c r="G204" i="4"/>
  <c r="H204" i="4"/>
  <c r="H205" i="4"/>
  <c r="G205" i="4"/>
  <c r="F205" i="4"/>
  <c r="O11" i="3"/>
  <c r="O23" i="3"/>
  <c r="P20" i="3"/>
  <c r="P18" i="3"/>
  <c r="P23" i="3" s="1"/>
  <c r="O18" i="3"/>
  <c r="N18" i="3"/>
  <c r="N23" i="3" s="1"/>
  <c r="P17" i="3"/>
  <c r="P21" i="3" s="1"/>
  <c r="O17" i="3"/>
  <c r="O21" i="3" s="1"/>
  <c r="N17" i="3"/>
  <c r="N21" i="3" s="1"/>
  <c r="P16" i="3"/>
  <c r="O16" i="3"/>
  <c r="O20" i="3" s="1"/>
  <c r="N16" i="3"/>
  <c r="N20" i="3" s="1"/>
  <c r="P15" i="3"/>
  <c r="P22" i="3" s="1"/>
  <c r="O15" i="3"/>
  <c r="O22" i="3" s="1"/>
  <c r="N15" i="3"/>
  <c r="N22" i="3" s="1"/>
  <c r="P14" i="3"/>
  <c r="O14" i="3"/>
  <c r="N14" i="3"/>
  <c r="P12" i="3"/>
  <c r="O12" i="3"/>
  <c r="N12" i="3"/>
  <c r="P11" i="3"/>
  <c r="N11" i="3"/>
  <c r="N18" i="2"/>
  <c r="N19" i="2"/>
  <c r="P18" i="2"/>
  <c r="M17" i="1"/>
  <c r="M21" i="1" s="1"/>
  <c r="P17" i="2"/>
  <c r="O17" i="2"/>
  <c r="O18" i="2"/>
  <c r="N17" i="2"/>
  <c r="P16" i="2"/>
  <c r="O16" i="2"/>
  <c r="N16" i="2"/>
  <c r="P15" i="2"/>
  <c r="O15" i="2"/>
  <c r="N15" i="2"/>
  <c r="P14" i="2"/>
  <c r="O14" i="2"/>
  <c r="N14" i="2"/>
  <c r="P12" i="2"/>
  <c r="O12" i="2"/>
  <c r="P11" i="2"/>
  <c r="O11" i="2"/>
  <c r="N12" i="2"/>
  <c r="N11" i="2"/>
  <c r="N23" i="1"/>
  <c r="O23" i="1"/>
  <c r="N22" i="1"/>
  <c r="O22" i="1"/>
  <c r="M22" i="1"/>
  <c r="N21" i="1"/>
  <c r="O21" i="1"/>
  <c r="M15" i="1"/>
  <c r="O15" i="1"/>
  <c r="M20" i="1"/>
  <c r="N20" i="1"/>
  <c r="O20" i="1"/>
  <c r="N19" i="1"/>
  <c r="O19" i="1"/>
  <c r="N18" i="1"/>
  <c r="O18" i="1"/>
  <c r="M18" i="1"/>
  <c r="O17" i="1"/>
  <c r="N17" i="1"/>
  <c r="O16" i="1"/>
  <c r="N16" i="1"/>
  <c r="M16" i="1"/>
  <c r="N15" i="1"/>
  <c r="N14" i="1"/>
  <c r="O14" i="1"/>
  <c r="N11" i="1"/>
  <c r="M14" i="1"/>
  <c r="O12" i="1"/>
  <c r="N12" i="1"/>
  <c r="O11" i="1"/>
  <c r="M12" i="1"/>
  <c r="M11" i="1"/>
  <c r="H217" i="4" l="1"/>
  <c r="G217" i="4"/>
  <c r="G214" i="4"/>
  <c r="F215" i="4"/>
  <c r="H214" i="4"/>
  <c r="F216" i="4"/>
  <c r="G215" i="4"/>
  <c r="F217" i="4"/>
  <c r="H216" i="4"/>
  <c r="H215" i="4"/>
  <c r="F213" i="4"/>
  <c r="G216" i="4"/>
  <c r="N19" i="3"/>
  <c r="O19" i="3"/>
  <c r="P19" i="3"/>
  <c r="M23" i="1"/>
  <c r="P21" i="2"/>
  <c r="P23" i="2"/>
  <c r="O23" i="2"/>
  <c r="N21" i="2"/>
  <c r="N23" i="2"/>
  <c r="P20" i="2"/>
  <c r="O20" i="2"/>
  <c r="P22" i="2"/>
  <c r="O22" i="2"/>
  <c r="N22" i="2"/>
  <c r="O21" i="2"/>
  <c r="O19" i="2"/>
  <c r="P19" i="2"/>
  <c r="N20" i="2"/>
  <c r="M19" i="1"/>
  <c r="I2" i="2"/>
  <c r="F68" i="1"/>
  <c r="F35" i="1"/>
  <c r="J2" i="1"/>
  <c r="G2" i="1"/>
  <c r="J2" i="4"/>
  <c r="G2" i="4"/>
  <c r="J2" i="3"/>
  <c r="G2" i="3"/>
  <c r="J2" i="2"/>
  <c r="G2" i="2"/>
  <c r="I2" i="1"/>
  <c r="I132" i="4"/>
  <c r="I67" i="4"/>
  <c r="I2" i="4"/>
  <c r="H180" i="4"/>
  <c r="H164" i="4"/>
  <c r="H148" i="4"/>
  <c r="H132" i="4"/>
  <c r="H115" i="4"/>
  <c r="H99" i="4"/>
  <c r="H83" i="4"/>
  <c r="H67" i="4"/>
  <c r="H50" i="4"/>
  <c r="H34" i="4"/>
  <c r="E18" i="4"/>
  <c r="H18" i="4"/>
  <c r="H2" i="4"/>
  <c r="F132" i="4"/>
  <c r="F67" i="4"/>
  <c r="F2" i="4"/>
  <c r="E180" i="4"/>
  <c r="E164" i="4"/>
  <c r="E148" i="4"/>
  <c r="E132" i="4"/>
  <c r="E115" i="4"/>
  <c r="E99" i="4"/>
  <c r="E83" i="4"/>
  <c r="E67" i="4"/>
  <c r="E50" i="4"/>
  <c r="E34" i="4"/>
  <c r="E2" i="4"/>
  <c r="I68" i="3"/>
  <c r="I35" i="3"/>
  <c r="I2" i="3"/>
  <c r="H26" i="3"/>
  <c r="H18" i="3"/>
  <c r="H92" i="3"/>
  <c r="H84" i="3"/>
  <c r="H76" i="3"/>
  <c r="H68" i="3"/>
  <c r="H59" i="3"/>
  <c r="H51" i="3"/>
  <c r="H43" i="3"/>
  <c r="H35" i="3"/>
  <c r="H10" i="3"/>
  <c r="H2" i="3"/>
  <c r="F68" i="3"/>
  <c r="F35" i="3"/>
  <c r="F2" i="3"/>
  <c r="E26" i="3"/>
  <c r="E18" i="3"/>
  <c r="E92" i="3"/>
  <c r="E84" i="3"/>
  <c r="E76" i="3"/>
  <c r="E68" i="3"/>
  <c r="E59" i="3"/>
  <c r="E51" i="3"/>
  <c r="E43" i="3"/>
  <c r="E35" i="3"/>
  <c r="E10" i="3"/>
  <c r="E2" i="3"/>
  <c r="H92" i="2"/>
  <c r="E92" i="2"/>
  <c r="H84" i="2"/>
  <c r="E84" i="2"/>
  <c r="H76" i="2"/>
  <c r="E76" i="2"/>
  <c r="I68" i="2"/>
  <c r="H68" i="2"/>
  <c r="F68" i="2"/>
  <c r="E68" i="2"/>
  <c r="H59" i="2"/>
  <c r="E59" i="2"/>
  <c r="H51" i="2"/>
  <c r="E51" i="2"/>
  <c r="H43" i="2"/>
  <c r="E43" i="2"/>
  <c r="I35" i="2"/>
  <c r="H35" i="2"/>
  <c r="F35" i="2"/>
  <c r="E35" i="2"/>
  <c r="H26" i="2"/>
  <c r="H18" i="2"/>
  <c r="H10" i="2"/>
  <c r="H2" i="2"/>
  <c r="F2" i="2"/>
  <c r="E26" i="2"/>
  <c r="E18" i="2"/>
  <c r="E10" i="2"/>
  <c r="E2" i="2"/>
  <c r="I68" i="1"/>
  <c r="I35" i="1"/>
  <c r="H26" i="1"/>
  <c r="H92" i="1"/>
  <c r="H84" i="1"/>
  <c r="H76" i="1"/>
  <c r="H68" i="1"/>
  <c r="H59" i="1"/>
  <c r="H51" i="1"/>
  <c r="H43" i="1"/>
  <c r="H35" i="1"/>
  <c r="H18" i="1"/>
  <c r="H10" i="1"/>
  <c r="H2" i="1"/>
  <c r="F2" i="1"/>
  <c r="E92" i="1"/>
  <c r="E84" i="1"/>
  <c r="E76" i="1"/>
  <c r="E68" i="1"/>
  <c r="E59" i="1"/>
  <c r="E51" i="1"/>
  <c r="E43" i="1"/>
  <c r="E35" i="1"/>
  <c r="E26" i="1"/>
  <c r="E18" i="1"/>
  <c r="E10" i="1"/>
  <c r="E2" i="1"/>
</calcChain>
</file>

<file path=xl/sharedStrings.xml><?xml version="1.0" encoding="utf-8"?>
<sst xmlns="http://schemas.openxmlformats.org/spreadsheetml/2006/main" count="800" uniqueCount="520">
  <si>
    <t>Sample</t>
  </si>
  <si>
    <t>Weight (g in shell)</t>
  </si>
  <si>
    <t>Size (mm)</t>
  </si>
  <si>
    <t>Observations</t>
  </si>
  <si>
    <t>121713_4N7_1</t>
  </si>
  <si>
    <t>121713_4N7_2</t>
  </si>
  <si>
    <t>121713_4N7_3</t>
  </si>
  <si>
    <t>121713_4N7_4</t>
  </si>
  <si>
    <t>121713_4N7_5</t>
  </si>
  <si>
    <t>121713_4N7_6</t>
  </si>
  <si>
    <t>121713_4N7_7</t>
  </si>
  <si>
    <t>121713_4N7_8</t>
  </si>
  <si>
    <t>121713_4N1_1</t>
  </si>
  <si>
    <t>121713_4N1_2</t>
  </si>
  <si>
    <t>121713_4N1_3</t>
  </si>
  <si>
    <t>121713_4N1_4</t>
  </si>
  <si>
    <t>121713_4N1_5</t>
  </si>
  <si>
    <t>121713_4N1_6</t>
  </si>
  <si>
    <t>121713_4N1_7</t>
  </si>
  <si>
    <t>121713_4N1_8</t>
  </si>
  <si>
    <t>121713_4N13_1</t>
  </si>
  <si>
    <t>121713_4N13_2</t>
  </si>
  <si>
    <t>121713_4N13_3</t>
  </si>
  <si>
    <t>121713_4N13_4</t>
  </si>
  <si>
    <t>121713_4N13_5</t>
  </si>
  <si>
    <t>121713_4N13_6</t>
  </si>
  <si>
    <t>121713_4N13_7</t>
  </si>
  <si>
    <t>121713_4N13_8</t>
  </si>
  <si>
    <t>121713_4N10_1</t>
  </si>
  <si>
    <t>121713_4N10_2</t>
  </si>
  <si>
    <t>121713_4N10_3</t>
  </si>
  <si>
    <t>121713_4N10_4</t>
  </si>
  <si>
    <t>121713_4N10_5</t>
  </si>
  <si>
    <t>121713_4N10_6</t>
  </si>
  <si>
    <t>121713_4N10_7</t>
  </si>
  <si>
    <t>121713_4N10_8</t>
  </si>
  <si>
    <t>121713_4S8_1</t>
  </si>
  <si>
    <t>121713_4S8_2</t>
  </si>
  <si>
    <t>121713_4S8_3</t>
  </si>
  <si>
    <t>121713_4S8_4</t>
  </si>
  <si>
    <t>121713_4S8_5</t>
  </si>
  <si>
    <t>121713_4S8_6</t>
  </si>
  <si>
    <t>121713_4S8_7</t>
  </si>
  <si>
    <t>121713_4S8_8</t>
  </si>
  <si>
    <t>121713_4S2_1</t>
  </si>
  <si>
    <t>121713_4S2_2</t>
  </si>
  <si>
    <t>121713_4S2_3</t>
  </si>
  <si>
    <t>121713_4S2_4</t>
  </si>
  <si>
    <t>121713_4S2_5</t>
  </si>
  <si>
    <t>121713_4S2_6</t>
  </si>
  <si>
    <t>121713_4S2_7</t>
  </si>
  <si>
    <t>121713_4S2_8</t>
  </si>
  <si>
    <t>121713_4S14_1</t>
  </si>
  <si>
    <t>121713_4S14_2</t>
  </si>
  <si>
    <t>121713_4S14_3</t>
  </si>
  <si>
    <t>121713_4S14_4</t>
  </si>
  <si>
    <t>121713_4S14_5</t>
  </si>
  <si>
    <t>121713_4S14_6</t>
  </si>
  <si>
    <t>121713_4S14_7</t>
  </si>
  <si>
    <t>121713_4S14_8</t>
  </si>
  <si>
    <t>121713_4S10_1</t>
  </si>
  <si>
    <t>121713_4S10_2</t>
  </si>
  <si>
    <t>121713_4S10_3</t>
  </si>
  <si>
    <t>121713_4S10_4</t>
  </si>
  <si>
    <t>121713_4S10_5</t>
  </si>
  <si>
    <t>121713_4S10_6</t>
  </si>
  <si>
    <t>121713_4S10_7</t>
  </si>
  <si>
    <t>121713_4S10_8</t>
  </si>
  <si>
    <t>121713_4H13_1</t>
  </si>
  <si>
    <t>121713_4H13_2</t>
  </si>
  <si>
    <t>121713_4H13_3</t>
  </si>
  <si>
    <t>121713_4H13_4</t>
  </si>
  <si>
    <t>121713_4H13_5</t>
  </si>
  <si>
    <t>121713_4H13_6</t>
  </si>
  <si>
    <t>121713_4H13_7</t>
  </si>
  <si>
    <t>121713_4H13_8</t>
  </si>
  <si>
    <t>121713_4H12_1</t>
  </si>
  <si>
    <t>121713_4H12_2</t>
  </si>
  <si>
    <t>121713_4H12_3</t>
  </si>
  <si>
    <t>121713_4H12_4</t>
  </si>
  <si>
    <t>121713_4H12_5</t>
  </si>
  <si>
    <t>121713_4H12_6</t>
  </si>
  <si>
    <t>121713_4H12_7</t>
  </si>
  <si>
    <t>121713_4H12_8</t>
  </si>
  <si>
    <t>121713_4H6_1</t>
  </si>
  <si>
    <t>121713_4H6_2</t>
  </si>
  <si>
    <t>121713_4H6_3</t>
  </si>
  <si>
    <t>121713_4H6_4</t>
  </si>
  <si>
    <t>121713_4H6_5</t>
  </si>
  <si>
    <t>121713_4H6_6</t>
  </si>
  <si>
    <t>121713_4H6_7</t>
  </si>
  <si>
    <t>121713_4H6_8</t>
  </si>
  <si>
    <t>121713_4H3_1</t>
  </si>
  <si>
    <t>121713_4H3_2</t>
  </si>
  <si>
    <t>121713_4H3_3</t>
  </si>
  <si>
    <t>121713_4H3_4</t>
  </si>
  <si>
    <t>121713_4H3_5</t>
  </si>
  <si>
    <t>121713_4H3_6</t>
  </si>
  <si>
    <t>121713_4H3_7</t>
  </si>
  <si>
    <t>121713_4H3_8</t>
  </si>
  <si>
    <t>Dead</t>
  </si>
  <si>
    <t>121813_2N2_1</t>
  </si>
  <si>
    <t>121813_2N2_2</t>
  </si>
  <si>
    <t>121813_2N2_3</t>
  </si>
  <si>
    <t>121813_2N2_4</t>
  </si>
  <si>
    <t>121813_2N2_5</t>
  </si>
  <si>
    <t>121813_2N2_6</t>
  </si>
  <si>
    <t>121813_2N2_7</t>
  </si>
  <si>
    <t>121813_2N2_8</t>
  </si>
  <si>
    <t>121813_2N6_1</t>
  </si>
  <si>
    <t>121813_2N6_2</t>
  </si>
  <si>
    <t>121813_2N6_3</t>
  </si>
  <si>
    <t>121813_2N6_4</t>
  </si>
  <si>
    <t>121813_2N6_5</t>
  </si>
  <si>
    <t>121813_2N6_6</t>
  </si>
  <si>
    <t>121813_2N6_7</t>
  </si>
  <si>
    <t>121813_2N6_8</t>
  </si>
  <si>
    <t>121813_2N12_1</t>
  </si>
  <si>
    <t>121813_2N12_2</t>
  </si>
  <si>
    <t>121813_2N12_3</t>
  </si>
  <si>
    <t>121813_2N12_4</t>
  </si>
  <si>
    <t>121813_2N12_5</t>
  </si>
  <si>
    <t>121813_2N12_6</t>
  </si>
  <si>
    <t>121813_2N12_7</t>
  </si>
  <si>
    <t>121813_2N12_8</t>
  </si>
  <si>
    <t>121813_2N15_1</t>
  </si>
  <si>
    <t>121813_2N15_2</t>
  </si>
  <si>
    <t>121813_2N15_3</t>
  </si>
  <si>
    <t>121813_2N15_4</t>
  </si>
  <si>
    <t>121813_2N15_5</t>
  </si>
  <si>
    <t>121813_2N15_6</t>
  </si>
  <si>
    <t>121813_2N15_7</t>
  </si>
  <si>
    <t>121813_2N15_8</t>
  </si>
  <si>
    <t>121813_2S16_1</t>
  </si>
  <si>
    <t>121813_2S16_2</t>
  </si>
  <si>
    <t>121813_2S16_3</t>
  </si>
  <si>
    <t>121813_2S16_4</t>
  </si>
  <si>
    <t>121813_2S16_5</t>
  </si>
  <si>
    <t>121813_2S16_6</t>
  </si>
  <si>
    <t>121813_2S16_7</t>
  </si>
  <si>
    <t>121813_2S16_8</t>
  </si>
  <si>
    <t>121813_2S9_1</t>
  </si>
  <si>
    <t>121813_2S9_2</t>
  </si>
  <si>
    <t>121813_2S9_3</t>
  </si>
  <si>
    <t>121813_2S9_4</t>
  </si>
  <si>
    <t>121813_2S9_5</t>
  </si>
  <si>
    <t>121813_2S9_6</t>
  </si>
  <si>
    <t>121813_2S9_7</t>
  </si>
  <si>
    <t>121813_2S9_8</t>
  </si>
  <si>
    <t>121813_2S6_1</t>
  </si>
  <si>
    <t>121813_2S6_2</t>
  </si>
  <si>
    <t>121813_2S6_3</t>
  </si>
  <si>
    <t>121813_2S6_4</t>
  </si>
  <si>
    <t>121813_2S6_5</t>
  </si>
  <si>
    <t>121813_2S6_6</t>
  </si>
  <si>
    <t>121813_2S6_7</t>
  </si>
  <si>
    <t>121813_2S6_8</t>
  </si>
  <si>
    <t>121813_2S2_1</t>
  </si>
  <si>
    <t>121813_2S2_2</t>
  </si>
  <si>
    <t>121813_2S2_3</t>
  </si>
  <si>
    <t>121813_2S2_4</t>
  </si>
  <si>
    <t>121813_2S2_5</t>
  </si>
  <si>
    <t>121813_2S2_6</t>
  </si>
  <si>
    <t>121813_2S2_7</t>
  </si>
  <si>
    <t>121813_2S2_8</t>
  </si>
  <si>
    <t>121813_2H15_1</t>
  </si>
  <si>
    <t>121813_2H15_2</t>
  </si>
  <si>
    <t>121813_2H15_3</t>
  </si>
  <si>
    <t>121813_2H15_4</t>
  </si>
  <si>
    <t>121813_2H15_5</t>
  </si>
  <si>
    <t>121813_2H15_6</t>
  </si>
  <si>
    <t>121813_2H15_7</t>
  </si>
  <si>
    <t>121813_2H15_8</t>
  </si>
  <si>
    <t>121813_2H11_1</t>
  </si>
  <si>
    <t>121813_2H11_2</t>
  </si>
  <si>
    <t>121813_2H11_3</t>
  </si>
  <si>
    <t>121813_2H11_4</t>
  </si>
  <si>
    <t>121813_2H11_5</t>
  </si>
  <si>
    <t>121813_2H11_6</t>
  </si>
  <si>
    <t>121813_2H11_7</t>
  </si>
  <si>
    <t>121813_2H11_8</t>
  </si>
  <si>
    <t>121813_2H8_1</t>
  </si>
  <si>
    <t>121813_2H8_2</t>
  </si>
  <si>
    <t>121813_2H8_3</t>
  </si>
  <si>
    <t>121813_2H8_4</t>
  </si>
  <si>
    <t>121813_2H8_5</t>
  </si>
  <si>
    <t>121813_2H8_6</t>
  </si>
  <si>
    <t>121813_2H8_7</t>
  </si>
  <si>
    <t>121813_2H8_8</t>
  </si>
  <si>
    <t>121813_2H3_1</t>
  </si>
  <si>
    <t>121813_2H3_2</t>
  </si>
  <si>
    <t>121813_2H3_3</t>
  </si>
  <si>
    <t>121813_2H3_4</t>
  </si>
  <si>
    <t>121813_2H3_5</t>
  </si>
  <si>
    <t>121813_2H3_6</t>
  </si>
  <si>
    <t>121813_2H3_7</t>
  </si>
  <si>
    <t>121813_2H3_8</t>
  </si>
  <si>
    <t>121913_1N15_1</t>
  </si>
  <si>
    <t>121913_1N15_2</t>
  </si>
  <si>
    <t>121913_1N15_3</t>
  </si>
  <si>
    <t>121913_1N15_4</t>
  </si>
  <si>
    <t>121913_1N15_5</t>
  </si>
  <si>
    <t>121913_1N15_6</t>
  </si>
  <si>
    <t>121913_1N15_7</t>
  </si>
  <si>
    <t>121913_1N15_8</t>
  </si>
  <si>
    <t>121913_1N10_1</t>
  </si>
  <si>
    <t>121913_1N10_2</t>
  </si>
  <si>
    <t>121913_1N10_3</t>
  </si>
  <si>
    <t>121913_1N10_4</t>
  </si>
  <si>
    <t>121913_1N10_5</t>
  </si>
  <si>
    <t>121913_1N10_6</t>
  </si>
  <si>
    <t>121913_1N10_7</t>
  </si>
  <si>
    <t>121913_1N10_8</t>
  </si>
  <si>
    <t>121913_1N5_1</t>
  </si>
  <si>
    <t>121913_1N5_2</t>
  </si>
  <si>
    <t>121913_1N5_3</t>
  </si>
  <si>
    <t>121913_1N5_4</t>
  </si>
  <si>
    <t>121913_1N5_5</t>
  </si>
  <si>
    <t>121913_1N5_6</t>
  </si>
  <si>
    <t>121913_1N5_7</t>
  </si>
  <si>
    <t>121913_1N5_8</t>
  </si>
  <si>
    <t>121913_1N1_1</t>
  </si>
  <si>
    <t>121913_1N1_2</t>
  </si>
  <si>
    <t>121913_1N1_3</t>
  </si>
  <si>
    <t>121913_1N1_4</t>
  </si>
  <si>
    <t>121913_1N1_5</t>
  </si>
  <si>
    <t>121913_1N1_6</t>
  </si>
  <si>
    <t>121913_1N1_7</t>
  </si>
  <si>
    <t>121913_1N1_8</t>
  </si>
  <si>
    <t>121913_1S1_1</t>
  </si>
  <si>
    <t>121913_1S1_2</t>
  </si>
  <si>
    <t>121913_1S1_3</t>
  </si>
  <si>
    <t>121913_1S1_4</t>
  </si>
  <si>
    <t>121913_1S1_5</t>
  </si>
  <si>
    <t>121913_1S1_6</t>
  </si>
  <si>
    <t>121913_1S1_7</t>
  </si>
  <si>
    <t>121913_1S1_8</t>
  </si>
  <si>
    <t>121913_1S8_1</t>
  </si>
  <si>
    <t>121913_1S8_2</t>
  </si>
  <si>
    <t>121913_1S8_3</t>
  </si>
  <si>
    <t>121913_1S8_4</t>
  </si>
  <si>
    <t>121913_1S8_5</t>
  </si>
  <si>
    <t>121913_1S8_6</t>
  </si>
  <si>
    <t>121913_1S8_7</t>
  </si>
  <si>
    <t>121913_1S8_8</t>
  </si>
  <si>
    <t>121913_1S11_1</t>
  </si>
  <si>
    <t>121913_1S11_2</t>
  </si>
  <si>
    <t>121913_1S11_3</t>
  </si>
  <si>
    <t>121913_1S11_4</t>
  </si>
  <si>
    <t>121913_1S11_5</t>
  </si>
  <si>
    <t>121913_1S11_6</t>
  </si>
  <si>
    <t>121913_1S11_7</t>
  </si>
  <si>
    <t>121913_1S11_8</t>
  </si>
  <si>
    <t>121913_1S16_1</t>
  </si>
  <si>
    <t>121913_1S16_2</t>
  </si>
  <si>
    <t>121913_1S16_3</t>
  </si>
  <si>
    <t>121913_1S16_4</t>
  </si>
  <si>
    <t>121913_1S16_5</t>
  </si>
  <si>
    <t>121913_1S16_6</t>
  </si>
  <si>
    <t>121913_1S16_7</t>
  </si>
  <si>
    <t>121913_1S16_8</t>
  </si>
  <si>
    <t>121913_1H15_1</t>
  </si>
  <si>
    <t>121913_1H15_2</t>
  </si>
  <si>
    <t>121913_1H15_3</t>
  </si>
  <si>
    <t>121913_1H15_4</t>
  </si>
  <si>
    <t>121913_1H15_5</t>
  </si>
  <si>
    <t>121913_1H15_6</t>
  </si>
  <si>
    <t>121913_1H15_7</t>
  </si>
  <si>
    <t>121913_1H15_8</t>
  </si>
  <si>
    <t>121913_1H10_1</t>
  </si>
  <si>
    <t>121913_1H10_2</t>
  </si>
  <si>
    <t>121913_1H10_3</t>
  </si>
  <si>
    <t>121913_1H10_4</t>
  </si>
  <si>
    <t>121913_1H10_5</t>
  </si>
  <si>
    <t>121913_1H10_6</t>
  </si>
  <si>
    <t>121913_1H10_7</t>
  </si>
  <si>
    <t>121913_1H10_8</t>
  </si>
  <si>
    <t>121913_1H8_1</t>
  </si>
  <si>
    <t>121913_1H8_2</t>
  </si>
  <si>
    <t>121913_1H8_3</t>
  </si>
  <si>
    <t>121913_1H8_4</t>
  </si>
  <si>
    <t>121913_1H8_5</t>
  </si>
  <si>
    <t>121913_1H8_6</t>
  </si>
  <si>
    <t>121913_1H8_7</t>
  </si>
  <si>
    <t>121913_1H8_8</t>
  </si>
  <si>
    <t>121913_1H4_1</t>
  </si>
  <si>
    <t>121913_1H4_2</t>
  </si>
  <si>
    <t>121913_1H4_3</t>
  </si>
  <si>
    <t>121913_1H4_4</t>
  </si>
  <si>
    <t>121913_1H4_5</t>
  </si>
  <si>
    <t>121913_1H4_6</t>
  </si>
  <si>
    <t>121913_1H4_7</t>
  </si>
  <si>
    <t>121913_1H4_8</t>
  </si>
  <si>
    <t>121913_3N15_1</t>
  </si>
  <si>
    <t>121913_3N15_2</t>
  </si>
  <si>
    <t>121913_3N15_3</t>
  </si>
  <si>
    <t>121913_3N15_4</t>
  </si>
  <si>
    <t>121913_3N15_5</t>
  </si>
  <si>
    <t>121913_3N15_6</t>
  </si>
  <si>
    <t>121913_3N15_7</t>
  </si>
  <si>
    <t>121913_3N15_8</t>
  </si>
  <si>
    <t>121913_3N15_9</t>
  </si>
  <si>
    <t>121913_3N15_10</t>
  </si>
  <si>
    <t>121913_3N15_11</t>
  </si>
  <si>
    <t>121913_3N15_12</t>
  </si>
  <si>
    <t>121913_3N15_13</t>
  </si>
  <si>
    <t>121913_3N15_14</t>
  </si>
  <si>
    <t>121913_3N15_15</t>
  </si>
  <si>
    <t>121913_3N15_16</t>
  </si>
  <si>
    <t>121913_3N12_1</t>
  </si>
  <si>
    <t>121913_3N12_2</t>
  </si>
  <si>
    <t>121913_3N12_3</t>
  </si>
  <si>
    <t>121913_3N12_4</t>
  </si>
  <si>
    <t>121913_3N12_5</t>
  </si>
  <si>
    <t>121913_3N12_6</t>
  </si>
  <si>
    <t>121913_3N12_7</t>
  </si>
  <si>
    <t>121913_3N12_8</t>
  </si>
  <si>
    <t>121913_3N12_9</t>
  </si>
  <si>
    <t>121913_3N12_10</t>
  </si>
  <si>
    <t>121913_3N12_11</t>
  </si>
  <si>
    <t>121913_3N12_12</t>
  </si>
  <si>
    <t>121913_3N12_13</t>
  </si>
  <si>
    <t>121913_3N12_14</t>
  </si>
  <si>
    <t>121913_3N12_15</t>
  </si>
  <si>
    <t>121913_3N12_16</t>
  </si>
  <si>
    <t>121913_3N8_1</t>
  </si>
  <si>
    <t>121913_3N8_2</t>
  </si>
  <si>
    <t>121913_3N8_3</t>
  </si>
  <si>
    <t>121913_3N8_4</t>
  </si>
  <si>
    <t>121913_3N8_5</t>
  </si>
  <si>
    <t>121913_3N8_6</t>
  </si>
  <si>
    <t>121913_3N8_7</t>
  </si>
  <si>
    <t>121913_3N8_8</t>
  </si>
  <si>
    <t>121913_3N8_9</t>
  </si>
  <si>
    <t>121913_3N8_10</t>
  </si>
  <si>
    <t>121913_3N8_11</t>
  </si>
  <si>
    <t>121913_3N8_12</t>
  </si>
  <si>
    <t>121913_3N8_13</t>
  </si>
  <si>
    <t>121913_3N8_14</t>
  </si>
  <si>
    <t>121913_3N8_15</t>
  </si>
  <si>
    <t>121913_3N8_16</t>
  </si>
  <si>
    <t>121913_3N1_1</t>
  </si>
  <si>
    <t>121913_3N1_2</t>
  </si>
  <si>
    <t>121913_3N1_3</t>
  </si>
  <si>
    <t>121913_3N1_4</t>
  </si>
  <si>
    <t>121913_3N1_5</t>
  </si>
  <si>
    <t>121913_3N1_6</t>
  </si>
  <si>
    <t>121913_3N1_7</t>
  </si>
  <si>
    <t>121913_3N1_8</t>
  </si>
  <si>
    <t>121913_3N1_9</t>
  </si>
  <si>
    <t>121913_3N1_10</t>
  </si>
  <si>
    <t>121913_3N1_11</t>
  </si>
  <si>
    <t>121913_3N1_12</t>
  </si>
  <si>
    <t>121913_3N1_13</t>
  </si>
  <si>
    <t>121913_3N1_14</t>
  </si>
  <si>
    <t>121913_3N1_15</t>
  </si>
  <si>
    <t>121913_3N1_16</t>
  </si>
  <si>
    <t>121913_3S2_1</t>
  </si>
  <si>
    <t>121913_3S2_2</t>
  </si>
  <si>
    <t>121913_3S2_3</t>
  </si>
  <si>
    <t>121913_3S2_4</t>
  </si>
  <si>
    <t>121913_3S2_5</t>
  </si>
  <si>
    <t>121913_3S2_6</t>
  </si>
  <si>
    <t>121913_3S2_7</t>
  </si>
  <si>
    <t>121913_3S2_8</t>
  </si>
  <si>
    <t>121913_3S2_9</t>
  </si>
  <si>
    <t>121913_3S2_10</t>
  </si>
  <si>
    <t>121913_3S2_11</t>
  </si>
  <si>
    <t>121913_3S2_12</t>
  </si>
  <si>
    <t>121913_3S2_13</t>
  </si>
  <si>
    <t>121913_3S2_14</t>
  </si>
  <si>
    <t>121913_3S2_15</t>
  </si>
  <si>
    <t>121913_3S2_16</t>
  </si>
  <si>
    <t>121913_3S8_1</t>
  </si>
  <si>
    <t>121913_3S8_2</t>
  </si>
  <si>
    <t>121913_3S8_3</t>
  </si>
  <si>
    <t>121913_3S8_4</t>
  </si>
  <si>
    <t>121913_3S8_5</t>
  </si>
  <si>
    <t>121913_3S8_6</t>
  </si>
  <si>
    <t>121913_3S8_7</t>
  </si>
  <si>
    <t>121913_3S8_8</t>
  </si>
  <si>
    <t>121913_3S8_9</t>
  </si>
  <si>
    <t>121913_3S8_10</t>
  </si>
  <si>
    <t>121913_3S8_11</t>
  </si>
  <si>
    <t>121913_3S8_12</t>
  </si>
  <si>
    <t>121913_3S8_13</t>
  </si>
  <si>
    <t>121913_3S8_14</t>
  </si>
  <si>
    <t>121913_3S8_15</t>
  </si>
  <si>
    <t>121913_3S8_16</t>
  </si>
  <si>
    <t>121913_3S11_1</t>
  </si>
  <si>
    <t>121913_3S11_2</t>
  </si>
  <si>
    <t>121913_3S11_3</t>
  </si>
  <si>
    <t>121913_3S11_4</t>
  </si>
  <si>
    <t>121913_3S11_5</t>
  </si>
  <si>
    <t>121913_3S11_6</t>
  </si>
  <si>
    <t>121913_3S11_7</t>
  </si>
  <si>
    <t>121913_3S11_8</t>
  </si>
  <si>
    <t>121913_3S11_9</t>
  </si>
  <si>
    <t>121913_3S11_10</t>
  </si>
  <si>
    <t>121913_3S11_11</t>
  </si>
  <si>
    <t>121913_3S11_12</t>
  </si>
  <si>
    <t>121913_3S11_13</t>
  </si>
  <si>
    <t>121913_3S11_14</t>
  </si>
  <si>
    <t>121913_3S11_15</t>
  </si>
  <si>
    <t>121913_3S11_16</t>
  </si>
  <si>
    <t>121913_3S16_1</t>
  </si>
  <si>
    <t>121913_3S16_2</t>
  </si>
  <si>
    <t>121913_3S16_3</t>
  </si>
  <si>
    <t>121913_3S16_4</t>
  </si>
  <si>
    <t>121913_3S16_5</t>
  </si>
  <si>
    <t>121913_3S16_6</t>
  </si>
  <si>
    <t>121913_3S16_7</t>
  </si>
  <si>
    <t>121913_3S16_8</t>
  </si>
  <si>
    <t>121913_3S16_9</t>
  </si>
  <si>
    <t>121913_3S16_10</t>
  </si>
  <si>
    <t>121913_3S16_11</t>
  </si>
  <si>
    <t>121913_3S16_12</t>
  </si>
  <si>
    <t>121913_3S16_13</t>
  </si>
  <si>
    <t>121913_3S16_14</t>
  </si>
  <si>
    <t>121913_3S16_15</t>
  </si>
  <si>
    <t>121913_3S16_16</t>
  </si>
  <si>
    <t>121913_3H3_1</t>
  </si>
  <si>
    <t>121913_3H3_2</t>
  </si>
  <si>
    <t>121913_3H3_3</t>
  </si>
  <si>
    <t>121913_3H3_4</t>
  </si>
  <si>
    <t>121913_3H3_5</t>
  </si>
  <si>
    <t>121913_3H3_6</t>
  </si>
  <si>
    <t>121913_3H3_7</t>
  </si>
  <si>
    <t>121913_3H3_8</t>
  </si>
  <si>
    <t>121913_3H3_9</t>
  </si>
  <si>
    <t>121913_3H3_10</t>
  </si>
  <si>
    <t>121913_3H3_11</t>
  </si>
  <si>
    <t>121913_3H3_12</t>
  </si>
  <si>
    <t>121913_3H3_13</t>
  </si>
  <si>
    <t>121913_3H3_14</t>
  </si>
  <si>
    <t>121913_3H3_15</t>
  </si>
  <si>
    <t>121913_3H3_16</t>
  </si>
  <si>
    <t>121913_3H5_1</t>
  </si>
  <si>
    <t>121913_3H5_2</t>
  </si>
  <si>
    <t>121913_3H5_3</t>
  </si>
  <si>
    <t>121913_3H5_4</t>
  </si>
  <si>
    <t>121913_3H5_5</t>
  </si>
  <si>
    <t>121913_3H5_6</t>
  </si>
  <si>
    <t>121913_3H5_7</t>
  </si>
  <si>
    <t>121913_3H5_8</t>
  </si>
  <si>
    <t>121913_3H5_9</t>
  </si>
  <si>
    <t>121913_3H5_10</t>
  </si>
  <si>
    <t>121913_3H5_11</t>
  </si>
  <si>
    <t>121913_3H5_12</t>
  </si>
  <si>
    <t>121913_3H5_13</t>
  </si>
  <si>
    <t>121913_3H5_14</t>
  </si>
  <si>
    <t>121913_3H5_15</t>
  </si>
  <si>
    <t>121913_3H5_16</t>
  </si>
  <si>
    <t>121913_3H11_1</t>
  </si>
  <si>
    <t>121913_3H11_2</t>
  </si>
  <si>
    <t>121913_3H11_3</t>
  </si>
  <si>
    <t>121913_3H11_4</t>
  </si>
  <si>
    <t>121913_3H11_5</t>
  </si>
  <si>
    <t>121913_3H11_6</t>
  </si>
  <si>
    <t>121913_3H11_7</t>
  </si>
  <si>
    <t>121913_3H11_8</t>
  </si>
  <si>
    <t>121913_3H11_9</t>
  </si>
  <si>
    <t>121913_3H11_10</t>
  </si>
  <si>
    <t>121913_3H11_11</t>
  </si>
  <si>
    <t>121913_3H11_12</t>
  </si>
  <si>
    <t>121913_3H11_13</t>
  </si>
  <si>
    <t>121913_3H11_14</t>
  </si>
  <si>
    <t>121913_3H11_15</t>
  </si>
  <si>
    <t>121913_3H11_16</t>
  </si>
  <si>
    <t>121913_3H15_1</t>
  </si>
  <si>
    <t>121913_3H15_2</t>
  </si>
  <si>
    <t>121913_3H15_3</t>
  </si>
  <si>
    <t>121913_3H15_4</t>
  </si>
  <si>
    <t>121913_3H15_5</t>
  </si>
  <si>
    <t>121913_3H15_6</t>
  </si>
  <si>
    <t>121913_3H15_7</t>
  </si>
  <si>
    <t>121913_3H15_8</t>
  </si>
  <si>
    <t>121913_3H15_9</t>
  </si>
  <si>
    <t>121913_3H15_10</t>
  </si>
  <si>
    <t>121913_3H15_11</t>
  </si>
  <si>
    <t>121913_3H15_12</t>
  </si>
  <si>
    <t>121913_3H15_13</t>
  </si>
  <si>
    <t>121913_3H15_14</t>
  </si>
  <si>
    <t>121913_3H15_15</t>
  </si>
  <si>
    <t>121913_3H15_16</t>
  </si>
  <si>
    <t>Avg Size Per Tray</t>
  </si>
  <si>
    <t>Avg Size Per Pop</t>
  </si>
  <si>
    <t>Avg Weight Per Tray</t>
  </si>
  <si>
    <t>Avg Weight per Pop</t>
  </si>
  <si>
    <t>Avg Size at Site</t>
  </si>
  <si>
    <t>Avg Weight at Site</t>
  </si>
  <si>
    <t>Avg size at Site</t>
  </si>
  <si>
    <t>Site</t>
  </si>
  <si>
    <t>Population</t>
  </si>
  <si>
    <t>Average Size per pop</t>
  </si>
  <si>
    <t>Average size at site</t>
  </si>
  <si>
    <t>Average Weight per Pop</t>
  </si>
  <si>
    <t>Average weight at Site</t>
  </si>
  <si>
    <t>Manchester</t>
  </si>
  <si>
    <t>NF</t>
  </si>
  <si>
    <t>HL</t>
  </si>
  <si>
    <t>SN</t>
  </si>
  <si>
    <t>Fidalgo</t>
  </si>
  <si>
    <t>Oyster Bay</t>
  </si>
  <si>
    <t>Dabob</t>
  </si>
  <si>
    <t>Site (N)</t>
  </si>
  <si>
    <t>Pop (n)</t>
  </si>
  <si>
    <t>Mean</t>
  </si>
  <si>
    <t>Std Err</t>
  </si>
  <si>
    <t>Minimum</t>
  </si>
  <si>
    <t>Q1</t>
  </si>
  <si>
    <t>Median</t>
  </si>
  <si>
    <t>Q3</t>
  </si>
  <si>
    <t>Max</t>
  </si>
  <si>
    <t>Bottom</t>
  </si>
  <si>
    <t>2Q Box</t>
  </si>
  <si>
    <t>3Q Box</t>
  </si>
  <si>
    <t>Whisker-</t>
  </si>
  <si>
    <t>Whisker+</t>
  </si>
  <si>
    <t>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</si>
</sst>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'Manchester 121713'!$L$19</c:f>
              <c:strCache>
                <c:ptCount val="1"/>
                <c:pt idx="0">
                  <c:v>Bottom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'Manchester 121713'!$M$22:$O$22</c:f>
                <c:numCache>
                  <c:formatCode>General</c:formatCode>
                  <c:ptCount val="3"/>
                  <c:pt idx="0">
                    <c:v>4.75</c:v>
                  </c:pt>
                  <c:pt idx="1">
                    <c:v>4</c:v>
                  </c:pt>
                  <c:pt idx="2">
                    <c:v>4.75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'Manchester 121713'!$M$9:$O$9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'Manchester 121713'!$M$19:$O$19</c:f>
              <c:numCache>
                <c:formatCode>General</c:formatCode>
                <c:ptCount val="3"/>
                <c:pt idx="0">
                  <c:v>11.75</c:v>
                </c:pt>
                <c:pt idx="1">
                  <c:v>13</c:v>
                </c:pt>
                <c:pt idx="2">
                  <c:v>11.75</c:v>
                </c:pt>
              </c:numCache>
            </c:numRef>
          </c:val>
        </c:ser>
        <c:ser>
          <c:idx val="1"/>
          <c:order val="1"/>
          <c:tx>
            <c:strRef>
              <c:f>'Manchester 121713'!$L$20</c:f>
              <c:strCache>
                <c:ptCount val="1"/>
                <c:pt idx="0">
                  <c:v>2Q Box</c:v>
                </c:pt>
              </c:strCache>
            </c:strRef>
          </c:tx>
          <c:spPr>
            <a:solidFill>
              <a:schemeClr val="bg2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'Manchester 121713'!$M$9:$O$9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'Manchester 121713'!$M$20:$O$20</c:f>
              <c:numCache>
                <c:formatCode>General</c:formatCode>
                <c:ptCount val="3"/>
                <c:pt idx="0">
                  <c:v>3.25</c:v>
                </c:pt>
                <c:pt idx="1">
                  <c:v>1</c:v>
                </c:pt>
                <c:pt idx="2">
                  <c:v>2.75</c:v>
                </c:pt>
              </c:numCache>
            </c:numRef>
          </c:val>
        </c:ser>
        <c:ser>
          <c:idx val="2"/>
          <c:order val="2"/>
          <c:tx>
            <c:strRef>
              <c:f>'Manchester 121713'!$L$21</c:f>
              <c:strCache>
                <c:ptCount val="1"/>
                <c:pt idx="0">
                  <c:v>3Q Box</c:v>
                </c:pt>
              </c:strCache>
            </c:strRef>
          </c:tx>
          <c:spPr>
            <a:solidFill>
              <a:schemeClr val="bg2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plus"/>
            <c:errValType val="cust"/>
            <c:noEndCap val="0"/>
            <c:plus>
              <c:numRef>
                <c:f>'Manchester 121713'!$M$23:$O$23</c:f>
                <c:numCache>
                  <c:formatCode>General</c:formatCode>
                  <c:ptCount val="3"/>
                  <c:pt idx="0">
                    <c:v>8</c:v>
                  </c:pt>
                  <c:pt idx="1">
                    <c:v>3</c:v>
                  </c:pt>
                  <c:pt idx="2">
                    <c:v>7.75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'Manchester 121713'!$M$9:$O$9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'Manchester 121713'!$M$21:$O$21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19218240"/>
        <c:axId val="-319217152"/>
      </c:barChart>
      <c:catAx>
        <c:axId val="-3192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9217152"/>
        <c:crosses val="autoZero"/>
        <c:auto val="1"/>
        <c:lblAlgn val="ctr"/>
        <c:lblOffset val="100"/>
        <c:noMultiLvlLbl val="0"/>
      </c:catAx>
      <c:valAx>
        <c:axId val="-319217152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921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Bay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'Fidalgo 121813'!$M$19</c:f>
              <c:strCache>
                <c:ptCount val="1"/>
                <c:pt idx="0">
                  <c:v>Bottom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'Fidalgo 121813'!$N$22:$P$22</c:f>
                <c:numCache>
                  <c:formatCode>General</c:formatCode>
                  <c:ptCount val="3"/>
                  <c:pt idx="0">
                    <c:v>5.75</c:v>
                  </c:pt>
                  <c:pt idx="1">
                    <c:v>5</c:v>
                  </c:pt>
                  <c:pt idx="2">
                    <c:v>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'Fidalgo 121813'!$N$9:$P$9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'Fidalgo 121813'!$N$19:$P$19</c:f>
              <c:numCache>
                <c:formatCode>General</c:formatCode>
                <c:ptCount val="3"/>
                <c:pt idx="0">
                  <c:v>16.75</c:v>
                </c:pt>
                <c:pt idx="1">
                  <c:v>13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'Fidalgo 121813'!$M$20</c:f>
              <c:strCache>
                <c:ptCount val="1"/>
                <c:pt idx="0">
                  <c:v>2Q Box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'Fidalgo 121813'!$N$9:$P$9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'Fidalgo 121813'!$N$20:$P$20</c:f>
              <c:numCache>
                <c:formatCode>General</c:formatCode>
                <c:ptCount val="3"/>
                <c:pt idx="0">
                  <c:v>3.75</c:v>
                </c:pt>
                <c:pt idx="1">
                  <c:v>3</c:v>
                </c:pt>
                <c:pt idx="2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'Fidalgo 121813'!$M$21</c:f>
              <c:strCache>
                <c:ptCount val="1"/>
                <c:pt idx="0">
                  <c:v>3Q Box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plus"/>
            <c:errValType val="cust"/>
            <c:noEndCap val="0"/>
            <c:plus>
              <c:numRef>
                <c:f>'Fidalgo 121813'!$N$23:$P$23</c:f>
                <c:numCache>
                  <c:formatCode>General</c:formatCode>
                  <c:ptCount val="3"/>
                  <c:pt idx="0">
                    <c:v>7.75</c:v>
                  </c:pt>
                  <c:pt idx="1">
                    <c:v>5</c:v>
                  </c:pt>
                  <c:pt idx="2">
                    <c:v>10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'Fidalgo 121813'!$N$9:$P$9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'Fidalgo 121813'!$N$21:$P$21</c:f>
              <c:numCache>
                <c:formatCode>General</c:formatCode>
                <c:ptCount val="3"/>
                <c:pt idx="0">
                  <c:v>3.75</c:v>
                </c:pt>
                <c:pt idx="1">
                  <c:v>4</c:v>
                </c:pt>
                <c:pt idx="2">
                  <c:v>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634272"/>
        <c:axId val="-18633184"/>
      </c:barChart>
      <c:catAx>
        <c:axId val="-186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33184"/>
        <c:crosses val="autoZero"/>
        <c:auto val="1"/>
        <c:lblAlgn val="ctr"/>
        <c:lblOffset val="100"/>
        <c:noMultiLvlLbl val="0"/>
      </c:catAx>
      <c:valAx>
        <c:axId val="-18633184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3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</a:t>
            </a:r>
            <a:r>
              <a:rPr lang="en-US" baseline="0"/>
              <a:t> Bay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'Oyster Bay 121913'!$M$19</c:f>
              <c:strCache>
                <c:ptCount val="1"/>
                <c:pt idx="0">
                  <c:v>Bottom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'Oyster Bay 121913'!$N$22:$P$22</c:f>
                <c:numCache>
                  <c:formatCode>General</c:formatCode>
                  <c:ptCount val="3"/>
                  <c:pt idx="0">
                    <c:v>4.75</c:v>
                  </c:pt>
                  <c:pt idx="1">
                    <c:v>3.75</c:v>
                  </c:pt>
                  <c:pt idx="2">
                    <c:v>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'Oyster Bay 121913'!$N$9:$P$9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'Oyster Bay 121913'!$N$19:$P$19</c:f>
              <c:numCache>
                <c:formatCode>General</c:formatCode>
                <c:ptCount val="3"/>
                <c:pt idx="0">
                  <c:v>18.75</c:v>
                </c:pt>
                <c:pt idx="1">
                  <c:v>18.75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'Oyster Bay 121913'!$M$20</c:f>
              <c:strCache>
                <c:ptCount val="1"/>
                <c:pt idx="0">
                  <c:v>2Q Box</c:v>
                </c:pt>
              </c:strCache>
            </c:strRef>
          </c:tx>
          <c:spPr>
            <a:solidFill>
              <a:schemeClr val="bg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'Oyster Bay 121913'!$N$9:$P$9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'Oyster Bay 121913'!$N$20:$P$20</c:f>
              <c:numCache>
                <c:formatCode>General</c:formatCode>
                <c:ptCount val="3"/>
                <c:pt idx="0">
                  <c:v>2.75</c:v>
                </c:pt>
                <c:pt idx="1">
                  <c:v>2.25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'Oyster Bay 121913'!$M$21</c:f>
              <c:strCache>
                <c:ptCount val="1"/>
                <c:pt idx="0">
                  <c:v>3Q Box</c:v>
                </c:pt>
              </c:strCache>
            </c:strRef>
          </c:tx>
          <c:spPr>
            <a:solidFill>
              <a:schemeClr val="bg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plus"/>
            <c:errValType val="cust"/>
            <c:noEndCap val="0"/>
            <c:plus>
              <c:numRef>
                <c:f>'Oyster Bay 121913'!$N$23:$P$23</c:f>
                <c:numCache>
                  <c:formatCode>General</c:formatCode>
                  <c:ptCount val="3"/>
                  <c:pt idx="0">
                    <c:v>6.75</c:v>
                  </c:pt>
                  <c:pt idx="1">
                    <c:v>4.75</c:v>
                  </c:pt>
                  <c:pt idx="2">
                    <c:v>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'Oyster Bay 121913'!$N$9:$P$9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'Oyster Bay 121913'!$N$21:$P$21</c:f>
              <c:numCache>
                <c:formatCode>General</c:formatCode>
                <c:ptCount val="3"/>
                <c:pt idx="0">
                  <c:v>4.75</c:v>
                </c:pt>
                <c:pt idx="1">
                  <c:v>1.25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7616"/>
        <c:axId val="-14496736"/>
      </c:barChart>
      <c:catAx>
        <c:axId val="-145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96736"/>
        <c:crosses val="autoZero"/>
        <c:auto val="1"/>
        <c:lblAlgn val="ctr"/>
        <c:lblOffset val="100"/>
        <c:noMultiLvlLbl val="0"/>
      </c:catAx>
      <c:valAx>
        <c:axId val="-1449673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0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Bay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'Dabob 121913'!$E$213</c:f>
              <c:strCache>
                <c:ptCount val="1"/>
                <c:pt idx="0">
                  <c:v>Bottom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'Dabob 121913'!$F$216:$H$216</c:f>
                <c:numCache>
                  <c:formatCode>General</c:formatCode>
                  <c:ptCount val="3"/>
                  <c:pt idx="0">
                    <c:v>5</c:v>
                  </c:pt>
                  <c:pt idx="1">
                    <c:v>4</c:v>
                  </c:pt>
                  <c:pt idx="2">
                    <c:v>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'Dabob 121913'!$F$203:$H$203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'Dabob 121913'!$F$213:$H$213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'Dabob 121913'!$E$214</c:f>
              <c:strCache>
                <c:ptCount val="1"/>
                <c:pt idx="0">
                  <c:v>2Q Box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'Dabob 121913'!$F$203:$H$203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'Dabob 121913'!$F$214:$H$214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'Dabob 121913'!$E$215</c:f>
              <c:strCache>
                <c:ptCount val="1"/>
                <c:pt idx="0">
                  <c:v>3Q Box</c:v>
                </c:pt>
              </c:strCache>
            </c:strRef>
          </c:tx>
          <c:spPr>
            <a:solidFill>
              <a:schemeClr val="bg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0C0">
                  <a:alpha val="50000"/>
                </a:srgb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alpha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plus"/>
            <c:errValType val="cust"/>
            <c:noEndCap val="0"/>
            <c:plus>
              <c:numRef>
                <c:f>'Dabob 121913'!$F$217:$H$217</c:f>
                <c:numCache>
                  <c:formatCode>General</c:formatCode>
                  <c:ptCount val="3"/>
                  <c:pt idx="0">
                    <c:v>7</c:v>
                  </c:pt>
                  <c:pt idx="1">
                    <c:v>6</c:v>
                  </c:pt>
                  <c:pt idx="2">
                    <c:v>4.25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'Dabob 121913'!$F$203:$H$203</c:f>
              <c:strCache>
                <c:ptCount val="3"/>
                <c:pt idx="0">
                  <c:v>Fidalgo</c:v>
                </c:pt>
                <c:pt idx="1">
                  <c:v>Dabob</c:v>
                </c:pt>
                <c:pt idx="2">
                  <c:v>Oyster Bay</c:v>
                </c:pt>
              </c:strCache>
            </c:strRef>
          </c:cat>
          <c:val>
            <c:numRef>
              <c:f>'Dabob 121913'!$F$215:$H$215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507072"/>
        <c:axId val="-14493472"/>
      </c:barChart>
      <c:catAx>
        <c:axId val="-145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493472"/>
        <c:crosses val="autoZero"/>
        <c:auto val="1"/>
        <c:lblAlgn val="ctr"/>
        <c:lblOffset val="100"/>
        <c:noMultiLvlLbl val="0"/>
      </c:catAx>
      <c:valAx>
        <c:axId val="-14493472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50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Average Population Size per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Data'!$A$3</c:f>
              <c:strCache>
                <c:ptCount val="1"/>
                <c:pt idx="0">
                  <c:v>Average Size per pop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multiLvlStrRef>
              <c:f>'Comparison Data'!$B$1:$M$2</c:f>
              <c:multiLvlStrCache>
                <c:ptCount val="12"/>
                <c:lvl>
                  <c:pt idx="0">
                    <c:v>NF</c:v>
                  </c:pt>
                  <c:pt idx="1">
                    <c:v>HL</c:v>
                  </c:pt>
                  <c:pt idx="2">
                    <c:v>SN</c:v>
                  </c:pt>
                  <c:pt idx="3">
                    <c:v>NF</c:v>
                  </c:pt>
                  <c:pt idx="4">
                    <c:v>HL</c:v>
                  </c:pt>
                  <c:pt idx="5">
                    <c:v>SN</c:v>
                  </c:pt>
                  <c:pt idx="6">
                    <c:v>NF</c:v>
                  </c:pt>
                  <c:pt idx="7">
                    <c:v>HL</c:v>
                  </c:pt>
                  <c:pt idx="8">
                    <c:v>SN</c:v>
                  </c:pt>
                  <c:pt idx="9">
                    <c:v>NF</c:v>
                  </c:pt>
                  <c:pt idx="10">
                    <c:v>HL</c:v>
                  </c:pt>
                  <c:pt idx="11">
                    <c:v>SN</c:v>
                  </c:pt>
                </c:lvl>
                <c:lvl>
                  <c:pt idx="0">
                    <c:v>Manchester</c:v>
                  </c:pt>
                  <c:pt idx="3">
                    <c:v>Fidalgo</c:v>
                  </c:pt>
                  <c:pt idx="6">
                    <c:v>Oyster Bay</c:v>
                  </c:pt>
                  <c:pt idx="9">
                    <c:v>Dabob</c:v>
                  </c:pt>
                </c:lvl>
              </c:multiLvlStrCache>
            </c:multiLvlStrRef>
          </c:cat>
          <c:val>
            <c:numRef>
              <c:f>'Comparison Data'!$B$3:$M$3</c:f>
              <c:numCache>
                <c:formatCode>General</c:formatCode>
                <c:ptCount val="12"/>
                <c:pt idx="0">
                  <c:v>15.387096774193548</c:v>
                </c:pt>
                <c:pt idx="1">
                  <c:v>14.53125</c:v>
                </c:pt>
                <c:pt idx="2">
                  <c:v>13.84375</c:v>
                </c:pt>
                <c:pt idx="3">
                  <c:v>20.6875</c:v>
                </c:pt>
                <c:pt idx="4">
                  <c:v>16.5625</c:v>
                </c:pt>
                <c:pt idx="5">
                  <c:v>20.59375</c:v>
                </c:pt>
                <c:pt idx="6">
                  <c:v>22.8</c:v>
                </c:pt>
                <c:pt idx="7">
                  <c:v>20.875</c:v>
                </c:pt>
                <c:pt idx="8">
                  <c:v>23.28125</c:v>
                </c:pt>
                <c:pt idx="9">
                  <c:v>17.418604651162791</c:v>
                </c:pt>
                <c:pt idx="10">
                  <c:v>12.711864406779661</c:v>
                </c:pt>
                <c:pt idx="11">
                  <c:v>14.96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115750928"/>
        <c:axId val="-115748752"/>
      </c:barChart>
      <c:catAx>
        <c:axId val="-11575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Population/Site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48752"/>
        <c:crosses val="autoZero"/>
        <c:auto val="1"/>
        <c:lblAlgn val="ctr"/>
        <c:lblOffset val="100"/>
        <c:noMultiLvlLbl val="0"/>
      </c:catAx>
      <c:valAx>
        <c:axId val="-11574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</a:t>
                </a:r>
                <a:r>
                  <a:rPr lang="en-US" baseline="0"/>
                  <a:t> in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5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Average Size</a:t>
            </a:r>
            <a:r>
              <a:rPr lang="en-US" baseline="0"/>
              <a:t> per</a:t>
            </a:r>
            <a:r>
              <a:rPr lang="en-US"/>
              <a:t>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Data'!$A$4</c:f>
              <c:strCache>
                <c:ptCount val="1"/>
                <c:pt idx="0">
                  <c:v>Average size at site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'Comparison Data'!$B$1:$M$1</c:f>
              <c:strCache>
                <c:ptCount val="10"/>
                <c:pt idx="0">
                  <c:v>Manchester</c:v>
                </c:pt>
                <c:pt idx="3">
                  <c:v>Fidalgo</c:v>
                </c:pt>
                <c:pt idx="6">
                  <c:v>Oyster Bay</c:v>
                </c:pt>
                <c:pt idx="9">
                  <c:v>Dabob</c:v>
                </c:pt>
              </c:strCache>
            </c:strRef>
          </c:cat>
          <c:val>
            <c:numRef>
              <c:f>'Comparison Data'!$B$4:$M$4</c:f>
              <c:numCache>
                <c:formatCode>General</c:formatCode>
                <c:ptCount val="12"/>
                <c:pt idx="0">
                  <c:v>14.578947368421053</c:v>
                </c:pt>
                <c:pt idx="3">
                  <c:v>19.28125</c:v>
                </c:pt>
                <c:pt idx="6">
                  <c:v>22.308510638297872</c:v>
                </c:pt>
                <c:pt idx="9">
                  <c:v>14.339869281045752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33"/>
        <c:axId val="-115748208"/>
        <c:axId val="-115756368"/>
      </c:barChart>
      <c:catAx>
        <c:axId val="-11574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56368"/>
        <c:crosses val="autoZero"/>
        <c:auto val="1"/>
        <c:lblAlgn val="ctr"/>
        <c:lblOffset val="100"/>
        <c:noMultiLvlLbl val="0"/>
      </c:catAx>
      <c:valAx>
        <c:axId val="-1157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</a:t>
                </a:r>
                <a:r>
                  <a:rPr lang="en-US" baseline="0"/>
                  <a:t> in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4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Population Weight per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Data'!$A$5</c:f>
              <c:strCache>
                <c:ptCount val="1"/>
                <c:pt idx="0">
                  <c:v>Average Weight per Pop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cat>
            <c:multiLvlStrRef>
              <c:f>'Comparison Data'!$B$1:$M$2</c:f>
              <c:multiLvlStrCache>
                <c:ptCount val="12"/>
                <c:lvl>
                  <c:pt idx="0">
                    <c:v>NF</c:v>
                  </c:pt>
                  <c:pt idx="1">
                    <c:v>HL</c:v>
                  </c:pt>
                  <c:pt idx="2">
                    <c:v>SN</c:v>
                  </c:pt>
                  <c:pt idx="3">
                    <c:v>NF</c:v>
                  </c:pt>
                  <c:pt idx="4">
                    <c:v>HL</c:v>
                  </c:pt>
                  <c:pt idx="5">
                    <c:v>SN</c:v>
                  </c:pt>
                  <c:pt idx="6">
                    <c:v>NF</c:v>
                  </c:pt>
                  <c:pt idx="7">
                    <c:v>HL</c:v>
                  </c:pt>
                  <c:pt idx="8">
                    <c:v>SN</c:v>
                  </c:pt>
                  <c:pt idx="9">
                    <c:v>NF</c:v>
                  </c:pt>
                  <c:pt idx="10">
                    <c:v>HL</c:v>
                  </c:pt>
                  <c:pt idx="11">
                    <c:v>SN</c:v>
                  </c:pt>
                </c:lvl>
                <c:lvl>
                  <c:pt idx="0">
                    <c:v>Manchester</c:v>
                  </c:pt>
                  <c:pt idx="3">
                    <c:v>Fidalgo</c:v>
                  </c:pt>
                  <c:pt idx="6">
                    <c:v>Oyster Bay</c:v>
                  </c:pt>
                  <c:pt idx="9">
                    <c:v>Dabob</c:v>
                  </c:pt>
                </c:lvl>
              </c:multiLvlStrCache>
            </c:multiLvlStrRef>
          </c:cat>
          <c:val>
            <c:numRef>
              <c:f>'Comparison Data'!$B$5:$M$5</c:f>
              <c:numCache>
                <c:formatCode>General</c:formatCode>
                <c:ptCount val="12"/>
                <c:pt idx="0">
                  <c:v>0.48612903225806453</c:v>
                </c:pt>
                <c:pt idx="1">
                  <c:v>0.38156249999999992</c:v>
                </c:pt>
                <c:pt idx="2">
                  <c:v>0.39218749999999997</c:v>
                </c:pt>
                <c:pt idx="3">
                  <c:v>1.1453124999999995</c:v>
                </c:pt>
                <c:pt idx="4">
                  <c:v>0.61718749999999978</c:v>
                </c:pt>
                <c:pt idx="5">
                  <c:v>1.0756249999999998</c:v>
                </c:pt>
                <c:pt idx="6">
                  <c:v>1.4676666666666669</c:v>
                </c:pt>
                <c:pt idx="7">
                  <c:v>1.1090624999999998</c:v>
                </c:pt>
                <c:pt idx="8">
                  <c:v>1.451875</c:v>
                </c:pt>
                <c:pt idx="9">
                  <c:v>0.47999999999999993</c:v>
                </c:pt>
                <c:pt idx="10">
                  <c:v>0.2111864406779661</c:v>
                </c:pt>
                <c:pt idx="11">
                  <c:v>0.30280000000000001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115755824"/>
        <c:axId val="-115749840"/>
      </c:barChart>
      <c:catAx>
        <c:axId val="-11575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Population/Site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49840"/>
        <c:crosses val="autoZero"/>
        <c:auto val="1"/>
        <c:lblAlgn val="ctr"/>
        <c:lblOffset val="100"/>
        <c:noMultiLvlLbl val="0"/>
      </c:catAx>
      <c:valAx>
        <c:axId val="-1157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  <a:r>
                  <a:rPr lang="en-US" baseline="0"/>
                  <a:t> in shell (g)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5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Weight</a:t>
            </a:r>
            <a:r>
              <a:rPr lang="en-US" baseline="0"/>
              <a:t> per</a:t>
            </a:r>
            <a:r>
              <a:rPr lang="en-US"/>
              <a:t>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'Comparison Data'!$A$6</c:f>
              <c:strCache>
                <c:ptCount val="1"/>
                <c:pt idx="0">
                  <c:v>Average weight at Site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'Comparison Data'!$B$1:$M$1</c:f>
              <c:strCache>
                <c:ptCount val="10"/>
                <c:pt idx="0">
                  <c:v>Manchester</c:v>
                </c:pt>
                <c:pt idx="3">
                  <c:v>Fidalgo</c:v>
                </c:pt>
                <c:pt idx="6">
                  <c:v>Oyster Bay</c:v>
                </c:pt>
                <c:pt idx="9">
                  <c:v>Dabob</c:v>
                </c:pt>
              </c:strCache>
            </c:strRef>
          </c:cat>
          <c:val>
            <c:numRef>
              <c:f>'Comparison Data'!$B$6:$M$6</c:f>
              <c:numCache>
                <c:formatCode>General</c:formatCode>
                <c:ptCount val="12"/>
                <c:pt idx="0">
                  <c:v>0.41926315789473684</c:v>
                </c:pt>
                <c:pt idx="3">
                  <c:v>0.94604166666666656</c:v>
                </c:pt>
                <c:pt idx="6">
                  <c:v>1.3467021276595748</c:v>
                </c:pt>
                <c:pt idx="9">
                  <c:v>0.31529411764705889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115752560"/>
        <c:axId val="-115760176"/>
      </c:barChart>
      <c:catAx>
        <c:axId val="-11575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60176"/>
        <c:crosses val="autoZero"/>
        <c:auto val="1"/>
        <c:lblAlgn val="ctr"/>
        <c:lblOffset val="100"/>
        <c:noMultiLvlLbl val="0"/>
      </c:catAx>
      <c:valAx>
        <c:axId val="-1157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  <a:r>
                  <a:rPr lang="en-US" baseline="0"/>
                  <a:t> in shell (g)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5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24</xdr:row>
      <xdr:rowOff>128587</xdr:rowOff>
    </xdr:from>
    <xdr:to>
      <xdr:col>14</xdr:col>
      <xdr:colOff>571500</xdr:colOff>
      <xdr:row>39</xdr:row>
      <xdr:rowOff>14287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904875</xdr:colOff>
      <xdr:row>15</xdr:row>
      <xdr:rowOff>157162</xdr:rowOff>
    </xdr:from>
    <xdr:to>
      <xdr:col>10</xdr:col>
      <xdr:colOff>238125</xdr:colOff>
      <xdr:row>30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</xdr:colOff>
      <xdr:row>15</xdr:row>
      <xdr:rowOff>157162</xdr:rowOff>
    </xdr:from>
    <xdr:to>
      <xdr:col>10</xdr:col>
      <xdr:colOff>423862</xdr:colOff>
      <xdr:row>30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</xdr:colOff>
      <xdr:row>214</xdr:row>
      <xdr:rowOff>109537</xdr:rowOff>
    </xdr:from>
    <xdr:to>
      <xdr:col>13</xdr:col>
      <xdr:colOff>595312</xdr:colOff>
      <xdr:row>228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24</xdr:row>
      <xdr:rowOff>38100</xdr:rowOff>
    </xdr:from>
    <xdr:to>
      <xdr:col>14</xdr:col>
      <xdr:colOff>175260</xdr:colOff>
      <xdr:row>39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205740</xdr:colOff>
      <xdr:row>24</xdr:row>
      <xdr:rowOff>76200</xdr:rowOff>
    </xdr:from>
    <xdr:to>
      <xdr:col>6</xdr:col>
      <xdr:colOff>99060</xdr:colOff>
      <xdr:row>39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548640</xdr:colOff>
      <xdr:row>8</xdr:row>
      <xdr:rowOff>106680</xdr:rowOff>
    </xdr:from>
    <xdr:to>
      <xdr:col>14</xdr:col>
      <xdr:colOff>182880</xdr:colOff>
      <xdr:row>23</xdr:row>
      <xdr:rowOff>106680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8</xdr:row>
      <xdr:rowOff>106680</xdr:rowOff>
    </xdr:from>
    <xdr:to>
      <xdr:col>6</xdr:col>
      <xdr:colOff>83820</xdr:colOff>
      <xdr:row>23</xdr:row>
      <xdr:rowOff>106680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C1" workbookViewId="0">
      <selection activeCell="Q22" sqref="Q22"/>
    </sheetView>
  </sheetViews>
  <sheetFormatPr defaultRowHeight="15" x14ac:dyDescent="0.25"/>
  <cols>
    <col min="1" max="1" width="14.42578125" bestFit="1" customWidth="1"/>
    <col min="2" max="2" width="8.7109375" bestFit="1" customWidth="1"/>
    <col min="3" max="3" width="15.28515625" bestFit="1" customWidth="1"/>
    <col min="4" max="4" width="11.7109375" bestFit="1" customWidth="1"/>
    <col min="5" max="5" width="14.7109375" bestFit="1" customWidth="1"/>
    <col min="6" max="6" width="14.28515625" bestFit="1" customWidth="1"/>
    <col min="7" max="7" width="14.28515625" customWidth="1"/>
    <col min="8" max="8" width="17.42578125" bestFit="1" customWidth="1"/>
    <col min="9" max="9" width="16.85546875" bestFit="1" customWidth="1"/>
    <col min="10" max="10" width="15.7109375" bestFit="1" customWidth="1"/>
  </cols>
  <sheetData>
    <row r="1" spans="1:15" x14ac:dyDescent="0.25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5" x14ac:dyDescent="0.25">
      <c r="A2" t="s">
        <v>4</v>
      </c>
      <c r="B2">
        <v>22</v>
      </c>
      <c r="C2">
        <v>1.04</v>
      </c>
      <c r="E2">
        <f>AVERAGE(B2:B9)</f>
        <v>15</v>
      </c>
      <c r="F2">
        <f>SUM(B2:B31,B33)/31</f>
        <v>15.387096774193548</v>
      </c>
      <c r="G2">
        <f>SUM(B2:B31,B33,B35:B66,B68:B99)/95</f>
        <v>14.578947368421053</v>
      </c>
      <c r="H2">
        <f>AVERAGE(C2:C9)</f>
        <v>0.38625000000000004</v>
      </c>
      <c r="I2">
        <f>SUM(C2:C31,C33)/31</f>
        <v>0.48612903225806453</v>
      </c>
      <c r="J2">
        <f>SUM(C2:C31,C33,C35:C66,C68:C99)/95</f>
        <v>0.41926315789473684</v>
      </c>
    </row>
    <row r="3" spans="1:15" x14ac:dyDescent="0.25">
      <c r="A3" t="s">
        <v>5</v>
      </c>
      <c r="B3">
        <v>15</v>
      </c>
      <c r="C3">
        <v>0.33</v>
      </c>
    </row>
    <row r="4" spans="1:15" x14ac:dyDescent="0.25">
      <c r="A4" t="s">
        <v>6</v>
      </c>
      <c r="B4">
        <v>13</v>
      </c>
      <c r="C4">
        <v>0.18</v>
      </c>
    </row>
    <row r="5" spans="1:15" x14ac:dyDescent="0.25">
      <c r="A5" t="s">
        <v>7</v>
      </c>
      <c r="B5">
        <v>15</v>
      </c>
      <c r="C5">
        <v>0.38</v>
      </c>
    </row>
    <row r="6" spans="1:15" x14ac:dyDescent="0.25">
      <c r="A6" t="s">
        <v>8</v>
      </c>
      <c r="B6">
        <v>7</v>
      </c>
      <c r="C6">
        <v>0.08</v>
      </c>
    </row>
    <row r="7" spans="1:15" x14ac:dyDescent="0.25">
      <c r="A7" t="s">
        <v>9</v>
      </c>
      <c r="B7">
        <v>17</v>
      </c>
      <c r="C7">
        <v>0.42</v>
      </c>
    </row>
    <row r="8" spans="1:15" x14ac:dyDescent="0.25">
      <c r="A8" t="s">
        <v>10</v>
      </c>
      <c r="B8">
        <v>11</v>
      </c>
      <c r="C8">
        <v>0.18</v>
      </c>
    </row>
    <row r="9" spans="1:15" x14ac:dyDescent="0.25">
      <c r="A9" t="s">
        <v>11</v>
      </c>
      <c r="B9">
        <v>20</v>
      </c>
      <c r="C9">
        <v>0.48</v>
      </c>
      <c r="M9" t="s">
        <v>502</v>
      </c>
      <c r="N9" t="s">
        <v>504</v>
      </c>
      <c r="O9" t="s">
        <v>503</v>
      </c>
    </row>
    <row r="10" spans="1:15" x14ac:dyDescent="0.25">
      <c r="A10" t="s">
        <v>12</v>
      </c>
      <c r="B10">
        <v>25</v>
      </c>
      <c r="C10">
        <v>1.96</v>
      </c>
      <c r="E10">
        <f>AVERAGE(B10:B17)</f>
        <v>17.25</v>
      </c>
      <c r="H10">
        <f>AVERAGE(C10:C17)</f>
        <v>0.79625000000000001</v>
      </c>
    </row>
    <row r="11" spans="1:15" x14ac:dyDescent="0.25">
      <c r="A11" t="s">
        <v>13</v>
      </c>
      <c r="B11">
        <v>21</v>
      </c>
      <c r="C11">
        <v>1.22</v>
      </c>
      <c r="L11" t="s">
        <v>507</v>
      </c>
      <c r="M11">
        <f>AVERAGE(B2:B31,B33)</f>
        <v>15.387096774193548</v>
      </c>
      <c r="N11">
        <f>AVERAGE(B68:B99)</f>
        <v>14.53125</v>
      </c>
      <c r="O11">
        <f>AVERAGE(B35:B66)</f>
        <v>13.84375</v>
      </c>
    </row>
    <row r="12" spans="1:15" x14ac:dyDescent="0.25">
      <c r="A12" t="s">
        <v>14</v>
      </c>
      <c r="B12">
        <v>10</v>
      </c>
      <c r="C12">
        <v>0.25</v>
      </c>
      <c r="L12" t="s">
        <v>508</v>
      </c>
      <c r="M12">
        <f>STDEV(B2:B31,B33)/SQRT(31)</f>
        <v>0.85719901373612795</v>
      </c>
      <c r="N12">
        <f>STDEV(B68:B99)/SQRT(32)</f>
        <v>0.48356950454490655</v>
      </c>
      <c r="O12">
        <f>STDEV(B35:B66)/SQRT(32)</f>
        <v>0.6239658783448897</v>
      </c>
    </row>
    <row r="13" spans="1:15" x14ac:dyDescent="0.25">
      <c r="A13" t="s">
        <v>15</v>
      </c>
      <c r="B13">
        <v>20</v>
      </c>
      <c r="C13">
        <v>0.96</v>
      </c>
    </row>
    <row r="14" spans="1:15" x14ac:dyDescent="0.25">
      <c r="A14" t="s">
        <v>16</v>
      </c>
      <c r="B14">
        <v>26</v>
      </c>
      <c r="C14">
        <v>1.38</v>
      </c>
      <c r="L14" t="s">
        <v>509</v>
      </c>
      <c r="M14">
        <f>MIN(B2:B31,B33)</f>
        <v>7</v>
      </c>
      <c r="N14">
        <f>MIN(B68:B99)</f>
        <v>9</v>
      </c>
      <c r="O14">
        <f>MIN(B35:B66)</f>
        <v>7</v>
      </c>
    </row>
    <row r="15" spans="1:15" x14ac:dyDescent="0.25">
      <c r="A15" t="s">
        <v>17</v>
      </c>
      <c r="B15">
        <v>9</v>
      </c>
      <c r="C15">
        <v>0.11</v>
      </c>
      <c r="L15" t="s">
        <v>510</v>
      </c>
      <c r="M15">
        <f>_xlfn.QUARTILE.INC(B2:B33,1)</f>
        <v>11.75</v>
      </c>
      <c r="N15">
        <f>_xlfn.QUARTILE.INC(B68:B99,1)</f>
        <v>13</v>
      </c>
      <c r="O15">
        <f>_xlfn.QUARTILE.INC(B35:B66,1)</f>
        <v>11.75</v>
      </c>
    </row>
    <row r="16" spans="1:15" x14ac:dyDescent="0.25">
      <c r="A16" t="s">
        <v>18</v>
      </c>
      <c r="B16">
        <v>17</v>
      </c>
      <c r="C16">
        <v>0.4</v>
      </c>
      <c r="L16" t="s">
        <v>511</v>
      </c>
      <c r="M16">
        <f>MEDIAN(B2:B31,B33)</f>
        <v>15</v>
      </c>
      <c r="N16">
        <f>MEDIAN(B68:B99)</f>
        <v>14</v>
      </c>
      <c r="O16">
        <f>MEDIAN(B35:B66)</f>
        <v>14.5</v>
      </c>
    </row>
    <row r="17" spans="1:15" x14ac:dyDescent="0.25">
      <c r="A17" t="s">
        <v>19</v>
      </c>
      <c r="B17">
        <v>10</v>
      </c>
      <c r="C17">
        <v>0.09</v>
      </c>
      <c r="L17" t="s">
        <v>512</v>
      </c>
      <c r="M17">
        <f>_xlfn.QUARTILE.INC(B2:B33,3)</f>
        <v>18</v>
      </c>
      <c r="N17">
        <f>_xlfn.QUARTILE.INC(B68:B99,3)</f>
        <v>17</v>
      </c>
      <c r="O17">
        <f>_xlfn.QUARTILE.INC(B35:B66,3)</f>
        <v>15.25</v>
      </c>
    </row>
    <row r="18" spans="1:15" x14ac:dyDescent="0.25">
      <c r="A18" t="s">
        <v>20</v>
      </c>
      <c r="B18">
        <v>14</v>
      </c>
      <c r="C18">
        <v>0.41</v>
      </c>
      <c r="E18">
        <f>AVERAGE(B18:B25)</f>
        <v>14.625</v>
      </c>
      <c r="H18">
        <f>AVERAGE(C18:C25)</f>
        <v>0.43874999999999997</v>
      </c>
      <c r="L18" t="s">
        <v>513</v>
      </c>
      <c r="M18">
        <f>MAX(B2:B31,B33)</f>
        <v>26</v>
      </c>
      <c r="N18">
        <f>MAX(B68:B99)</f>
        <v>20</v>
      </c>
      <c r="O18">
        <f>MAX(B35:B66)</f>
        <v>23</v>
      </c>
    </row>
    <row r="19" spans="1:15" x14ac:dyDescent="0.25">
      <c r="A19" t="s">
        <v>21</v>
      </c>
      <c r="B19">
        <v>18</v>
      </c>
      <c r="C19">
        <v>0.49</v>
      </c>
      <c r="L19" t="s">
        <v>514</v>
      </c>
      <c r="M19">
        <f>M15</f>
        <v>11.75</v>
      </c>
      <c r="N19">
        <f t="shared" ref="N19:O19" si="0">N15</f>
        <v>13</v>
      </c>
      <c r="O19">
        <f t="shared" si="0"/>
        <v>11.75</v>
      </c>
    </row>
    <row r="20" spans="1:15" x14ac:dyDescent="0.25">
      <c r="A20" t="s">
        <v>22</v>
      </c>
      <c r="B20">
        <v>12</v>
      </c>
      <c r="C20">
        <v>0.21</v>
      </c>
      <c r="L20" t="s">
        <v>515</v>
      </c>
      <c r="M20">
        <f>(M16-M15)</f>
        <v>3.25</v>
      </c>
      <c r="N20">
        <f t="shared" ref="N20:O20" si="1">(N16-N15)</f>
        <v>1</v>
      </c>
      <c r="O20">
        <f t="shared" si="1"/>
        <v>2.75</v>
      </c>
    </row>
    <row r="21" spans="1:15" x14ac:dyDescent="0.25">
      <c r="A21" t="s">
        <v>23</v>
      </c>
      <c r="B21">
        <v>21</v>
      </c>
      <c r="C21">
        <v>0.9</v>
      </c>
      <c r="L21" t="s">
        <v>516</v>
      </c>
      <c r="M21">
        <f>M17-M16</f>
        <v>3</v>
      </c>
      <c r="N21">
        <f t="shared" ref="N21:O21" si="2">N17-N16</f>
        <v>3</v>
      </c>
      <c r="O21">
        <f t="shared" si="2"/>
        <v>0.75</v>
      </c>
    </row>
    <row r="22" spans="1:15" x14ac:dyDescent="0.25">
      <c r="A22" t="s">
        <v>24</v>
      </c>
      <c r="B22">
        <v>13</v>
      </c>
      <c r="C22">
        <v>0.21</v>
      </c>
      <c r="L22" t="s">
        <v>517</v>
      </c>
      <c r="M22">
        <f>M15-M14</f>
        <v>4.75</v>
      </c>
      <c r="N22">
        <f t="shared" ref="N22:O22" si="3">N15-N14</f>
        <v>4</v>
      </c>
      <c r="O22">
        <f t="shared" si="3"/>
        <v>4.75</v>
      </c>
    </row>
    <row r="23" spans="1:15" x14ac:dyDescent="0.25">
      <c r="A23" t="s">
        <v>25</v>
      </c>
      <c r="B23">
        <v>13</v>
      </c>
      <c r="C23">
        <v>0.43</v>
      </c>
      <c r="L23" t="s">
        <v>518</v>
      </c>
      <c r="M23">
        <f>M18-M17</f>
        <v>8</v>
      </c>
      <c r="N23">
        <f t="shared" ref="N23:O23" si="4">N18-N17</f>
        <v>3</v>
      </c>
      <c r="O23">
        <f t="shared" si="4"/>
        <v>7.75</v>
      </c>
    </row>
    <row r="24" spans="1:15" x14ac:dyDescent="0.25">
      <c r="A24" t="s">
        <v>26</v>
      </c>
      <c r="B24">
        <v>10</v>
      </c>
      <c r="C24">
        <v>0.16</v>
      </c>
      <c r="L24" t="s">
        <v>519</v>
      </c>
    </row>
    <row r="25" spans="1:15" x14ac:dyDescent="0.25">
      <c r="A25" t="s">
        <v>27</v>
      </c>
      <c r="B25">
        <v>16</v>
      </c>
      <c r="C25">
        <v>0.7</v>
      </c>
    </row>
    <row r="26" spans="1:15" x14ac:dyDescent="0.25">
      <c r="A26" t="s">
        <v>28</v>
      </c>
      <c r="B26">
        <v>9</v>
      </c>
      <c r="C26">
        <v>0.1</v>
      </c>
      <c r="E26">
        <f>SUM(B26:B31,B33)/7</f>
        <v>14.571428571428571</v>
      </c>
      <c r="H26">
        <f>SUM(C26:C31,C33)/7</f>
        <v>0.29999999999999993</v>
      </c>
    </row>
    <row r="27" spans="1:15" x14ac:dyDescent="0.25">
      <c r="A27" t="s">
        <v>29</v>
      </c>
      <c r="B27">
        <v>15</v>
      </c>
      <c r="C27">
        <v>0.63</v>
      </c>
    </row>
    <row r="28" spans="1:15" x14ac:dyDescent="0.25">
      <c r="A28" t="s">
        <v>30</v>
      </c>
      <c r="B28">
        <v>12</v>
      </c>
      <c r="C28">
        <v>0.18</v>
      </c>
    </row>
    <row r="29" spans="1:15" x14ac:dyDescent="0.25">
      <c r="A29" t="s">
        <v>31</v>
      </c>
      <c r="B29">
        <v>16</v>
      </c>
      <c r="C29">
        <v>0.42</v>
      </c>
    </row>
    <row r="30" spans="1:15" x14ac:dyDescent="0.25">
      <c r="A30" t="s">
        <v>32</v>
      </c>
      <c r="B30">
        <v>18</v>
      </c>
      <c r="C30">
        <v>0.16</v>
      </c>
    </row>
    <row r="31" spans="1:15" x14ac:dyDescent="0.25">
      <c r="A31" t="s">
        <v>33</v>
      </c>
      <c r="B31">
        <v>18</v>
      </c>
      <c r="C31">
        <v>0.2</v>
      </c>
    </row>
    <row r="32" spans="1:15" x14ac:dyDescent="0.25">
      <c r="A32" t="s">
        <v>34</v>
      </c>
      <c r="B32">
        <v>11</v>
      </c>
      <c r="C32">
        <v>0.21</v>
      </c>
      <c r="D32" t="s">
        <v>100</v>
      </c>
    </row>
    <row r="33" spans="1:9" x14ac:dyDescent="0.25">
      <c r="A33" t="s">
        <v>35</v>
      </c>
      <c r="B33">
        <v>14</v>
      </c>
      <c r="C33">
        <v>0.41</v>
      </c>
    </row>
    <row r="35" spans="1:9" x14ac:dyDescent="0.25">
      <c r="A35" t="s">
        <v>36</v>
      </c>
      <c r="B35">
        <v>11</v>
      </c>
      <c r="C35">
        <v>0.18</v>
      </c>
      <c r="E35">
        <f>AVERAGE(B35:B42)</f>
        <v>13.375</v>
      </c>
      <c r="F35">
        <f>AVERAGE(B35:B66)</f>
        <v>13.84375</v>
      </c>
      <c r="H35">
        <f>AVERAGE(C35:C42)</f>
        <v>0.34749999999999998</v>
      </c>
      <c r="I35">
        <f>AVERAGE(C35:C66)</f>
        <v>0.39218749999999997</v>
      </c>
    </row>
    <row r="36" spans="1:9" x14ac:dyDescent="0.25">
      <c r="A36" t="s">
        <v>37</v>
      </c>
      <c r="B36">
        <v>19</v>
      </c>
      <c r="C36">
        <v>0.57999999999999996</v>
      </c>
    </row>
    <row r="37" spans="1:9" x14ac:dyDescent="0.25">
      <c r="A37" t="s">
        <v>38</v>
      </c>
      <c r="B37">
        <v>15</v>
      </c>
      <c r="C37">
        <v>0.64</v>
      </c>
    </row>
    <row r="38" spans="1:9" x14ac:dyDescent="0.25">
      <c r="A38" t="s">
        <v>39</v>
      </c>
      <c r="B38">
        <v>9</v>
      </c>
      <c r="C38">
        <v>0.19</v>
      </c>
    </row>
    <row r="39" spans="1:9" x14ac:dyDescent="0.25">
      <c r="A39" t="s">
        <v>40</v>
      </c>
      <c r="B39">
        <v>14</v>
      </c>
      <c r="C39">
        <v>0.39</v>
      </c>
    </row>
    <row r="40" spans="1:9" x14ac:dyDescent="0.25">
      <c r="A40" t="s">
        <v>41</v>
      </c>
      <c r="B40">
        <v>15</v>
      </c>
      <c r="C40">
        <v>0.38</v>
      </c>
    </row>
    <row r="41" spans="1:9" x14ac:dyDescent="0.25">
      <c r="A41" t="s">
        <v>42</v>
      </c>
      <c r="B41">
        <v>15</v>
      </c>
      <c r="C41">
        <v>0.27</v>
      </c>
    </row>
    <row r="42" spans="1:9" x14ac:dyDescent="0.25">
      <c r="A42" t="s">
        <v>43</v>
      </c>
      <c r="B42">
        <v>9</v>
      </c>
      <c r="C42">
        <v>0.15</v>
      </c>
    </row>
    <row r="43" spans="1:9" x14ac:dyDescent="0.25">
      <c r="A43" t="s">
        <v>44</v>
      </c>
      <c r="B43">
        <v>10</v>
      </c>
      <c r="C43">
        <v>0.19</v>
      </c>
      <c r="E43">
        <f>AVERAGE(B43:B50)</f>
        <v>13.25</v>
      </c>
      <c r="H43">
        <f>AVERAGE(C43:C50)</f>
        <v>0.4</v>
      </c>
    </row>
    <row r="44" spans="1:9" x14ac:dyDescent="0.25">
      <c r="A44" t="s">
        <v>45</v>
      </c>
      <c r="B44">
        <v>17</v>
      </c>
      <c r="C44">
        <v>0.49</v>
      </c>
    </row>
    <row r="45" spans="1:9" x14ac:dyDescent="0.25">
      <c r="A45" t="s">
        <v>46</v>
      </c>
      <c r="B45">
        <v>10</v>
      </c>
      <c r="C45">
        <v>0.15</v>
      </c>
    </row>
    <row r="46" spans="1:9" x14ac:dyDescent="0.25">
      <c r="A46" t="s">
        <v>47</v>
      </c>
      <c r="B46">
        <v>7</v>
      </c>
      <c r="C46">
        <v>0.13</v>
      </c>
    </row>
    <row r="47" spans="1:9" x14ac:dyDescent="0.25">
      <c r="A47" t="s">
        <v>48</v>
      </c>
      <c r="B47">
        <v>22</v>
      </c>
      <c r="C47">
        <v>1.04</v>
      </c>
    </row>
    <row r="48" spans="1:9" x14ac:dyDescent="0.25">
      <c r="A48" t="s">
        <v>49</v>
      </c>
      <c r="B48">
        <v>15</v>
      </c>
      <c r="C48">
        <v>0.61</v>
      </c>
    </row>
    <row r="49" spans="1:8" x14ac:dyDescent="0.25">
      <c r="A49" t="s">
        <v>50</v>
      </c>
      <c r="B49">
        <v>13</v>
      </c>
      <c r="C49">
        <v>0.31</v>
      </c>
    </row>
    <row r="50" spans="1:8" x14ac:dyDescent="0.25">
      <c r="A50" t="s">
        <v>51</v>
      </c>
      <c r="B50">
        <v>12</v>
      </c>
      <c r="C50">
        <v>0.28000000000000003</v>
      </c>
    </row>
    <row r="51" spans="1:8" x14ac:dyDescent="0.25">
      <c r="A51" t="s">
        <v>52</v>
      </c>
      <c r="B51">
        <v>16</v>
      </c>
      <c r="C51">
        <v>0.5</v>
      </c>
      <c r="E51">
        <f>AVERAGE(B51:B58)</f>
        <v>14.5</v>
      </c>
      <c r="H51">
        <f>AVERAGE(C51:C58)</f>
        <v>0.44625000000000004</v>
      </c>
    </row>
    <row r="52" spans="1:8" x14ac:dyDescent="0.25">
      <c r="A52" t="s">
        <v>53</v>
      </c>
      <c r="B52">
        <v>11</v>
      </c>
      <c r="C52">
        <v>0.32</v>
      </c>
    </row>
    <row r="53" spans="1:8" x14ac:dyDescent="0.25">
      <c r="A53" t="s">
        <v>54</v>
      </c>
      <c r="B53">
        <v>13</v>
      </c>
      <c r="C53">
        <v>0.28999999999999998</v>
      </c>
    </row>
    <row r="54" spans="1:8" x14ac:dyDescent="0.25">
      <c r="A54" t="s">
        <v>55</v>
      </c>
      <c r="B54">
        <v>10</v>
      </c>
      <c r="C54">
        <v>0.17</v>
      </c>
    </row>
    <row r="55" spans="1:8" x14ac:dyDescent="0.25">
      <c r="A55" t="s">
        <v>56</v>
      </c>
      <c r="B55">
        <v>16</v>
      </c>
      <c r="C55">
        <v>0.34</v>
      </c>
    </row>
    <row r="56" spans="1:8" x14ac:dyDescent="0.25">
      <c r="A56" t="s">
        <v>57</v>
      </c>
      <c r="B56">
        <v>12</v>
      </c>
      <c r="C56">
        <v>0.28999999999999998</v>
      </c>
    </row>
    <row r="57" spans="1:8" x14ac:dyDescent="0.25">
      <c r="A57" t="s">
        <v>58</v>
      </c>
      <c r="B57">
        <v>15</v>
      </c>
      <c r="C57">
        <v>0.33</v>
      </c>
    </row>
    <row r="58" spans="1:8" x14ac:dyDescent="0.25">
      <c r="A58" t="s">
        <v>59</v>
      </c>
      <c r="B58">
        <v>23</v>
      </c>
      <c r="C58">
        <v>1.33</v>
      </c>
    </row>
    <row r="59" spans="1:8" x14ac:dyDescent="0.25">
      <c r="A59" t="s">
        <v>60</v>
      </c>
      <c r="B59">
        <v>13</v>
      </c>
      <c r="C59">
        <v>0.17</v>
      </c>
      <c r="E59">
        <f>AVERAGE(B59:B66)</f>
        <v>14.25</v>
      </c>
      <c r="H59">
        <f>AVERAGE(C59:C66)</f>
        <v>0.375</v>
      </c>
    </row>
    <row r="60" spans="1:8" x14ac:dyDescent="0.25">
      <c r="A60" t="s">
        <v>61</v>
      </c>
      <c r="B60">
        <v>12</v>
      </c>
      <c r="C60">
        <v>0.26</v>
      </c>
    </row>
    <row r="61" spans="1:8" x14ac:dyDescent="0.25">
      <c r="A61" t="s">
        <v>62</v>
      </c>
      <c r="B61">
        <v>16</v>
      </c>
      <c r="C61">
        <v>0.54</v>
      </c>
    </row>
    <row r="62" spans="1:8" x14ac:dyDescent="0.25">
      <c r="A62" t="s">
        <v>63</v>
      </c>
      <c r="B62">
        <v>15</v>
      </c>
      <c r="C62">
        <v>0.54</v>
      </c>
    </row>
    <row r="63" spans="1:8" x14ac:dyDescent="0.25">
      <c r="A63" t="s">
        <v>64</v>
      </c>
      <c r="B63">
        <v>12</v>
      </c>
      <c r="C63">
        <v>0.36</v>
      </c>
    </row>
    <row r="64" spans="1:8" x14ac:dyDescent="0.25">
      <c r="A64" t="s">
        <v>65</v>
      </c>
      <c r="B64">
        <v>15</v>
      </c>
      <c r="C64">
        <v>0.28000000000000003</v>
      </c>
    </row>
    <row r="65" spans="1:9" x14ac:dyDescent="0.25">
      <c r="A65" t="s">
        <v>66</v>
      </c>
      <c r="B65">
        <v>15</v>
      </c>
      <c r="C65">
        <v>0.3</v>
      </c>
    </row>
    <row r="66" spans="1:9" x14ac:dyDescent="0.25">
      <c r="A66" t="s">
        <v>67</v>
      </c>
      <c r="B66">
        <v>16</v>
      </c>
      <c r="C66">
        <v>0.55000000000000004</v>
      </c>
    </row>
    <row r="68" spans="1:9" x14ac:dyDescent="0.25">
      <c r="A68" t="s">
        <v>68</v>
      </c>
      <c r="B68">
        <v>16</v>
      </c>
      <c r="C68">
        <v>0.51</v>
      </c>
      <c r="E68">
        <f>AVERAGE(B68:B75)</f>
        <v>14.875</v>
      </c>
      <c r="F68">
        <f>AVERAGE(B68:B99)</f>
        <v>14.53125</v>
      </c>
      <c r="H68">
        <f>AVERAGE(C68:C75)</f>
        <v>0.48625000000000002</v>
      </c>
      <c r="I68">
        <f>AVERAGE(C68:C99)</f>
        <v>0.38156249999999992</v>
      </c>
    </row>
    <row r="69" spans="1:9" x14ac:dyDescent="0.25">
      <c r="A69" t="s">
        <v>69</v>
      </c>
      <c r="B69">
        <v>14</v>
      </c>
      <c r="C69">
        <v>0.35</v>
      </c>
    </row>
    <row r="70" spans="1:9" x14ac:dyDescent="0.25">
      <c r="A70" t="s">
        <v>70</v>
      </c>
      <c r="B70">
        <v>18</v>
      </c>
      <c r="C70">
        <v>0.97</v>
      </c>
    </row>
    <row r="71" spans="1:9" x14ac:dyDescent="0.25">
      <c r="A71" t="s">
        <v>71</v>
      </c>
      <c r="B71">
        <v>14</v>
      </c>
      <c r="C71">
        <v>0.38</v>
      </c>
    </row>
    <row r="72" spans="1:9" x14ac:dyDescent="0.25">
      <c r="A72" t="s">
        <v>72</v>
      </c>
      <c r="B72">
        <v>14</v>
      </c>
      <c r="C72">
        <v>0.31</v>
      </c>
    </row>
    <row r="73" spans="1:9" x14ac:dyDescent="0.25">
      <c r="A73" t="s">
        <v>73</v>
      </c>
      <c r="B73">
        <v>13</v>
      </c>
      <c r="C73">
        <v>0.35</v>
      </c>
    </row>
    <row r="74" spans="1:9" x14ac:dyDescent="0.25">
      <c r="A74" t="s">
        <v>74</v>
      </c>
      <c r="B74">
        <v>18</v>
      </c>
      <c r="C74">
        <v>0.85</v>
      </c>
    </row>
    <row r="75" spans="1:9" x14ac:dyDescent="0.25">
      <c r="A75" t="s">
        <v>75</v>
      </c>
      <c r="B75">
        <v>12</v>
      </c>
      <c r="C75">
        <v>0.17</v>
      </c>
    </row>
    <row r="76" spans="1:9" x14ac:dyDescent="0.25">
      <c r="A76" t="s">
        <v>76</v>
      </c>
      <c r="B76">
        <v>13</v>
      </c>
      <c r="C76">
        <v>0.32</v>
      </c>
      <c r="E76">
        <f>AVERAGE(B76:B83)</f>
        <v>15.375</v>
      </c>
      <c r="H76">
        <f>AVERAGE(C76:C83)</f>
        <v>0.38499999999999995</v>
      </c>
    </row>
    <row r="77" spans="1:9" x14ac:dyDescent="0.25">
      <c r="A77" t="s">
        <v>77</v>
      </c>
      <c r="B77">
        <v>13</v>
      </c>
      <c r="C77">
        <v>0.27</v>
      </c>
    </row>
    <row r="78" spans="1:9" x14ac:dyDescent="0.25">
      <c r="A78" t="s">
        <v>78</v>
      </c>
      <c r="B78">
        <v>17</v>
      </c>
      <c r="C78">
        <v>0.44</v>
      </c>
    </row>
    <row r="79" spans="1:9" x14ac:dyDescent="0.25">
      <c r="A79" t="s">
        <v>79</v>
      </c>
      <c r="B79">
        <v>16</v>
      </c>
      <c r="C79">
        <v>0.6</v>
      </c>
    </row>
    <row r="80" spans="1:9" x14ac:dyDescent="0.25">
      <c r="A80" t="s">
        <v>80</v>
      </c>
      <c r="B80">
        <v>17</v>
      </c>
      <c r="C80">
        <v>0.51</v>
      </c>
    </row>
    <row r="81" spans="1:8" x14ac:dyDescent="0.25">
      <c r="A81" t="s">
        <v>81</v>
      </c>
      <c r="B81">
        <v>15</v>
      </c>
      <c r="C81">
        <v>0.35</v>
      </c>
    </row>
    <row r="82" spans="1:8" x14ac:dyDescent="0.25">
      <c r="A82" t="s">
        <v>82</v>
      </c>
      <c r="B82">
        <v>14</v>
      </c>
      <c r="C82">
        <v>0.3</v>
      </c>
    </row>
    <row r="83" spans="1:8" x14ac:dyDescent="0.25">
      <c r="A83" t="s">
        <v>83</v>
      </c>
      <c r="B83">
        <v>18</v>
      </c>
      <c r="C83">
        <v>0.28999999999999998</v>
      </c>
    </row>
    <row r="84" spans="1:8" x14ac:dyDescent="0.25">
      <c r="A84" t="s">
        <v>84</v>
      </c>
      <c r="B84">
        <v>20</v>
      </c>
      <c r="C84">
        <v>0.64</v>
      </c>
      <c r="E84">
        <f>AVERAGE(B84:B91)</f>
        <v>14.125</v>
      </c>
      <c r="H84">
        <f>AVERAGE(C84:C91)</f>
        <v>0.35249999999999992</v>
      </c>
    </row>
    <row r="85" spans="1:8" x14ac:dyDescent="0.25">
      <c r="A85" t="s">
        <v>85</v>
      </c>
      <c r="B85">
        <v>14</v>
      </c>
      <c r="C85">
        <v>0.23</v>
      </c>
    </row>
    <row r="86" spans="1:8" x14ac:dyDescent="0.25">
      <c r="A86" t="s">
        <v>86</v>
      </c>
      <c r="B86">
        <v>16</v>
      </c>
      <c r="C86">
        <v>0.53</v>
      </c>
    </row>
    <row r="87" spans="1:8" x14ac:dyDescent="0.25">
      <c r="A87" t="s">
        <v>87</v>
      </c>
      <c r="B87">
        <v>13</v>
      </c>
      <c r="C87">
        <v>0.28999999999999998</v>
      </c>
    </row>
    <row r="88" spans="1:8" x14ac:dyDescent="0.25">
      <c r="A88" t="s">
        <v>88</v>
      </c>
      <c r="B88">
        <v>12</v>
      </c>
      <c r="C88">
        <v>0.15</v>
      </c>
    </row>
    <row r="89" spans="1:8" x14ac:dyDescent="0.25">
      <c r="A89" t="s">
        <v>89</v>
      </c>
      <c r="B89">
        <v>10</v>
      </c>
      <c r="C89">
        <v>0.17</v>
      </c>
    </row>
    <row r="90" spans="1:8" x14ac:dyDescent="0.25">
      <c r="A90" t="s">
        <v>90</v>
      </c>
      <c r="B90">
        <v>15</v>
      </c>
      <c r="C90">
        <v>0.56999999999999995</v>
      </c>
    </row>
    <row r="91" spans="1:8" x14ac:dyDescent="0.25">
      <c r="A91" t="s">
        <v>91</v>
      </c>
      <c r="B91">
        <v>13</v>
      </c>
      <c r="C91">
        <v>0.24</v>
      </c>
    </row>
    <row r="92" spans="1:8" x14ac:dyDescent="0.25">
      <c r="A92" t="s">
        <v>92</v>
      </c>
      <c r="B92">
        <v>17</v>
      </c>
      <c r="C92">
        <v>0.47</v>
      </c>
      <c r="E92">
        <f>AVERAGE(B92:B99)</f>
        <v>13.75</v>
      </c>
      <c r="H92">
        <f>AVERAGE(C92:C99)</f>
        <v>0.30249999999999999</v>
      </c>
    </row>
    <row r="93" spans="1:8" x14ac:dyDescent="0.25">
      <c r="A93" t="s">
        <v>93</v>
      </c>
      <c r="B93">
        <v>9</v>
      </c>
      <c r="C93">
        <v>0.06</v>
      </c>
    </row>
    <row r="94" spans="1:8" x14ac:dyDescent="0.25">
      <c r="A94" t="s">
        <v>94</v>
      </c>
      <c r="B94">
        <v>16</v>
      </c>
      <c r="C94">
        <v>0.45</v>
      </c>
    </row>
    <row r="95" spans="1:8" x14ac:dyDescent="0.25">
      <c r="A95" t="s">
        <v>95</v>
      </c>
      <c r="B95">
        <v>17</v>
      </c>
      <c r="C95">
        <v>0.34</v>
      </c>
    </row>
    <row r="96" spans="1:8" x14ac:dyDescent="0.25">
      <c r="A96" t="s">
        <v>96</v>
      </c>
      <c r="B96">
        <v>13</v>
      </c>
      <c r="C96">
        <v>0.28999999999999998</v>
      </c>
    </row>
    <row r="97" spans="1:3" x14ac:dyDescent="0.25">
      <c r="A97" t="s">
        <v>97</v>
      </c>
      <c r="B97">
        <v>10</v>
      </c>
      <c r="C97">
        <v>0.12</v>
      </c>
    </row>
    <row r="98" spans="1:3" x14ac:dyDescent="0.25">
      <c r="A98" t="s">
        <v>98</v>
      </c>
      <c r="B98">
        <v>18</v>
      </c>
      <c r="C98">
        <v>0.56999999999999995</v>
      </c>
    </row>
    <row r="99" spans="1:3" x14ac:dyDescent="0.25">
      <c r="A99" t="s">
        <v>99</v>
      </c>
      <c r="B99">
        <v>10</v>
      </c>
      <c r="C99">
        <v>0.12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C1" workbookViewId="0">
      <selection activeCell="L33" sqref="L33"/>
    </sheetView>
  </sheetViews>
  <sheetFormatPr defaultRowHeight="15" x14ac:dyDescent="0.25"/>
  <cols>
    <col min="1" max="1" width="14.42578125" bestFit="1" customWidth="1"/>
    <col min="2" max="2" width="8.7109375" bestFit="1" customWidth="1"/>
    <col min="3" max="3" width="15.28515625" bestFit="1" customWidth="1"/>
    <col min="4" max="4" width="11.7109375" bestFit="1" customWidth="1"/>
    <col min="5" max="5" width="14.7109375" bestFit="1" customWidth="1"/>
    <col min="6" max="6" width="14.28515625" bestFit="1" customWidth="1"/>
    <col min="7" max="7" width="14.28515625" customWidth="1"/>
    <col min="8" max="8" width="17.42578125" bestFit="1" customWidth="1"/>
    <col min="9" max="9" width="16.85546875" bestFit="1" customWidth="1"/>
    <col min="10" max="10" width="15.7109375" bestFit="1" customWidth="1"/>
  </cols>
  <sheetData>
    <row r="1" spans="1:16" x14ac:dyDescent="0.25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6" x14ac:dyDescent="0.25">
      <c r="A2" t="s">
        <v>101</v>
      </c>
      <c r="B2">
        <v>28</v>
      </c>
      <c r="C2">
        <v>1.49</v>
      </c>
      <c r="E2">
        <f>AVERAGE(B2:B9)</f>
        <v>19.625</v>
      </c>
      <c r="F2">
        <f>AVERAGE(B2:B33)</f>
        <v>20.6875</v>
      </c>
      <c r="G2">
        <f>AVERAGE(B2:B33,B35:B66,B68:B99)</f>
        <v>19.28125</v>
      </c>
      <c r="H2">
        <f>AVERAGE(C2:C9)</f>
        <v>0.83249999999999991</v>
      </c>
      <c r="I2">
        <f>AVERAGE(C2:C33)</f>
        <v>1.1453124999999995</v>
      </c>
      <c r="J2">
        <f>AVERAGE(C2:C33,C35:C66,C68:C99)</f>
        <v>0.94604166666666656</v>
      </c>
    </row>
    <row r="3" spans="1:16" x14ac:dyDescent="0.25">
      <c r="A3" t="s">
        <v>102</v>
      </c>
      <c r="B3">
        <v>21</v>
      </c>
      <c r="C3">
        <v>0.88</v>
      </c>
    </row>
    <row r="4" spans="1:16" x14ac:dyDescent="0.25">
      <c r="A4" t="s">
        <v>103</v>
      </c>
      <c r="B4">
        <v>18</v>
      </c>
      <c r="C4">
        <v>0.9</v>
      </c>
    </row>
    <row r="5" spans="1:16" x14ac:dyDescent="0.25">
      <c r="A5" t="s">
        <v>104</v>
      </c>
      <c r="B5">
        <v>15</v>
      </c>
      <c r="C5">
        <v>0.32</v>
      </c>
    </row>
    <row r="6" spans="1:16" x14ac:dyDescent="0.25">
      <c r="A6" t="s">
        <v>105</v>
      </c>
      <c r="B6">
        <v>15</v>
      </c>
      <c r="C6">
        <v>0.45</v>
      </c>
    </row>
    <row r="7" spans="1:16" x14ac:dyDescent="0.25">
      <c r="A7" t="s">
        <v>106</v>
      </c>
      <c r="B7">
        <v>24</v>
      </c>
      <c r="C7">
        <v>1.01</v>
      </c>
    </row>
    <row r="8" spans="1:16" x14ac:dyDescent="0.25">
      <c r="A8" t="s">
        <v>107</v>
      </c>
      <c r="B8">
        <v>18</v>
      </c>
      <c r="C8">
        <v>0.85</v>
      </c>
    </row>
    <row r="9" spans="1:16" x14ac:dyDescent="0.25">
      <c r="A9" t="s">
        <v>108</v>
      </c>
      <c r="B9">
        <v>18</v>
      </c>
      <c r="C9">
        <v>0.76</v>
      </c>
      <c r="N9" t="s">
        <v>502</v>
      </c>
      <c r="O9" t="s">
        <v>504</v>
      </c>
      <c r="P9" t="s">
        <v>503</v>
      </c>
    </row>
    <row r="10" spans="1:16" x14ac:dyDescent="0.25">
      <c r="A10" t="s">
        <v>109</v>
      </c>
      <c r="B10">
        <v>23</v>
      </c>
      <c r="C10">
        <v>1.04</v>
      </c>
      <c r="E10">
        <f>AVERAGE(B10:B17)</f>
        <v>21.75</v>
      </c>
      <c r="H10">
        <f>AVERAGE(C10:C17)</f>
        <v>1.2812499999999998</v>
      </c>
    </row>
    <row r="11" spans="1:16" x14ac:dyDescent="0.25">
      <c r="A11" t="s">
        <v>110</v>
      </c>
      <c r="B11">
        <v>32</v>
      </c>
      <c r="C11">
        <v>2.25</v>
      </c>
      <c r="M11" t="s">
        <v>507</v>
      </c>
      <c r="N11">
        <f>AVERAGE(B2:B33)</f>
        <v>20.6875</v>
      </c>
      <c r="O11">
        <f>AVERAGE(B68:B99)</f>
        <v>16.5625</v>
      </c>
      <c r="P11">
        <f>AVERAGE(B35:B66)</f>
        <v>20.59375</v>
      </c>
    </row>
    <row r="12" spans="1:16" x14ac:dyDescent="0.25">
      <c r="A12" t="s">
        <v>111</v>
      </c>
      <c r="B12">
        <v>29</v>
      </c>
      <c r="C12">
        <v>2.79</v>
      </c>
      <c r="M12" t="s">
        <v>508</v>
      </c>
      <c r="N12">
        <f>STDEV(B2:B33)/SQRT(32)</f>
        <v>0.92068249141601466</v>
      </c>
      <c r="O12">
        <f>STDEV(B68:B99)/SQRT(32)</f>
        <v>0.74044654682811328</v>
      </c>
      <c r="P12">
        <f>STDEV(B35:B66)/SQRT(32)</f>
        <v>0.92223800261523692</v>
      </c>
    </row>
    <row r="13" spans="1:16" x14ac:dyDescent="0.25">
      <c r="A13" t="s">
        <v>112</v>
      </c>
      <c r="B13">
        <v>16</v>
      </c>
      <c r="C13">
        <v>0.43</v>
      </c>
    </row>
    <row r="14" spans="1:16" x14ac:dyDescent="0.25">
      <c r="A14" t="s">
        <v>113</v>
      </c>
      <c r="B14">
        <v>16</v>
      </c>
      <c r="C14">
        <v>0.62</v>
      </c>
      <c r="M14" t="s">
        <v>509</v>
      </c>
      <c r="N14">
        <f>MIN(B2:B33)</f>
        <v>11</v>
      </c>
      <c r="O14">
        <f>MIN(B68:B99)</f>
        <v>8</v>
      </c>
      <c r="P14">
        <f>MIN(B35:B66)</f>
        <v>13</v>
      </c>
    </row>
    <row r="15" spans="1:16" x14ac:dyDescent="0.25">
      <c r="A15" t="s">
        <v>114</v>
      </c>
      <c r="B15">
        <v>20</v>
      </c>
      <c r="C15">
        <v>0.64</v>
      </c>
      <c r="M15" t="s">
        <v>510</v>
      </c>
      <c r="N15">
        <f>_xlfn.QUARTILE.INC(B2:B33,1)</f>
        <v>16.75</v>
      </c>
      <c r="O15">
        <f>_xlfn.QUARTILE.INC(B68:B99,1)</f>
        <v>13</v>
      </c>
      <c r="P15">
        <f>_xlfn.QUARTILE.INC(B35:B66,1)</f>
        <v>17</v>
      </c>
    </row>
    <row r="16" spans="1:16" x14ac:dyDescent="0.25">
      <c r="A16" t="s">
        <v>115</v>
      </c>
      <c r="B16">
        <v>22</v>
      </c>
      <c r="C16">
        <v>1.78</v>
      </c>
      <c r="M16" t="s">
        <v>511</v>
      </c>
      <c r="N16">
        <f>MEDIAN(B2:B33)</f>
        <v>20.5</v>
      </c>
      <c r="O16">
        <f>MEDIAN(B68:B99)</f>
        <v>16</v>
      </c>
      <c r="P16">
        <f>MEDIAN(B35:B66)</f>
        <v>19.5</v>
      </c>
    </row>
    <row r="17" spans="1:16" x14ac:dyDescent="0.25">
      <c r="A17" t="s">
        <v>116</v>
      </c>
      <c r="B17">
        <v>16</v>
      </c>
      <c r="C17">
        <v>0.7</v>
      </c>
      <c r="M17" t="s">
        <v>512</v>
      </c>
      <c r="N17">
        <f>_xlfn.QUARTILE.INC(B2:B33,3)</f>
        <v>24.25</v>
      </c>
      <c r="O17">
        <f>_xlfn.QUARTILE.INC(B68:B99,3)</f>
        <v>20</v>
      </c>
      <c r="P17">
        <f>_xlfn.QUARTILE.INC(B35:B66,3)</f>
        <v>25</v>
      </c>
    </row>
    <row r="18" spans="1:16" x14ac:dyDescent="0.25">
      <c r="A18" t="s">
        <v>117</v>
      </c>
      <c r="B18">
        <v>18</v>
      </c>
      <c r="C18">
        <v>0.99</v>
      </c>
      <c r="E18">
        <f>AVERAGE(B18:B25)</f>
        <v>21</v>
      </c>
      <c r="H18">
        <f>AVERAGE(C18:C25)</f>
        <v>1.23125</v>
      </c>
      <c r="M18" t="s">
        <v>513</v>
      </c>
      <c r="N18">
        <f>MAX(B2:B33)</f>
        <v>32</v>
      </c>
      <c r="O18">
        <f>MAX(B68:B99)</f>
        <v>25</v>
      </c>
      <c r="P18">
        <f>MAX(B35:B66)</f>
        <v>35</v>
      </c>
    </row>
    <row r="19" spans="1:16" x14ac:dyDescent="0.25">
      <c r="A19" t="s">
        <v>118</v>
      </c>
      <c r="B19">
        <v>15</v>
      </c>
      <c r="C19">
        <v>0.88</v>
      </c>
      <c r="M19" t="s">
        <v>514</v>
      </c>
      <c r="N19">
        <f>N15</f>
        <v>16.75</v>
      </c>
      <c r="O19">
        <f t="shared" ref="O19:P19" si="0">O15</f>
        <v>13</v>
      </c>
      <c r="P19">
        <f t="shared" si="0"/>
        <v>17</v>
      </c>
    </row>
    <row r="20" spans="1:16" x14ac:dyDescent="0.25">
      <c r="A20" t="s">
        <v>119</v>
      </c>
      <c r="B20">
        <v>25</v>
      </c>
      <c r="C20">
        <v>1.22</v>
      </c>
      <c r="M20" t="s">
        <v>515</v>
      </c>
      <c r="N20">
        <f>(N16-N15)</f>
        <v>3.75</v>
      </c>
      <c r="O20">
        <f t="shared" ref="O20:P20" si="1">(O16-O15)</f>
        <v>3</v>
      </c>
      <c r="P20">
        <f t="shared" si="1"/>
        <v>2.5</v>
      </c>
    </row>
    <row r="21" spans="1:16" x14ac:dyDescent="0.25">
      <c r="A21" t="s">
        <v>120</v>
      </c>
      <c r="B21">
        <v>30</v>
      </c>
      <c r="C21">
        <v>2.62</v>
      </c>
      <c r="M21" t="s">
        <v>516</v>
      </c>
      <c r="N21">
        <f>N17-N16</f>
        <v>3.75</v>
      </c>
      <c r="O21">
        <f t="shared" ref="O21:P21" si="2">O17-O16</f>
        <v>4</v>
      </c>
      <c r="P21">
        <f t="shared" si="2"/>
        <v>5.5</v>
      </c>
    </row>
    <row r="22" spans="1:16" x14ac:dyDescent="0.25">
      <c r="A22" t="s">
        <v>121</v>
      </c>
      <c r="B22">
        <v>20</v>
      </c>
      <c r="C22">
        <v>1</v>
      </c>
      <c r="M22" t="s">
        <v>517</v>
      </c>
      <c r="N22">
        <f>N15-N14</f>
        <v>5.75</v>
      </c>
      <c r="O22">
        <f t="shared" ref="O22:P22" si="3">O15-O14</f>
        <v>5</v>
      </c>
      <c r="P22">
        <f t="shared" si="3"/>
        <v>4</v>
      </c>
    </row>
    <row r="23" spans="1:16" x14ac:dyDescent="0.25">
      <c r="A23" t="s">
        <v>122</v>
      </c>
      <c r="B23">
        <v>17</v>
      </c>
      <c r="C23">
        <v>0.91</v>
      </c>
      <c r="M23" t="s">
        <v>518</v>
      </c>
      <c r="N23">
        <f>N18-N17</f>
        <v>7.75</v>
      </c>
      <c r="O23">
        <f t="shared" ref="O23:P23" si="4">O18-O17</f>
        <v>5</v>
      </c>
      <c r="P23">
        <f t="shared" si="4"/>
        <v>10</v>
      </c>
    </row>
    <row r="24" spans="1:16" x14ac:dyDescent="0.25">
      <c r="A24" t="s">
        <v>123</v>
      </c>
      <c r="B24">
        <v>25</v>
      </c>
      <c r="C24">
        <v>1.55</v>
      </c>
    </row>
    <row r="25" spans="1:16" x14ac:dyDescent="0.25">
      <c r="A25" t="s">
        <v>124</v>
      </c>
      <c r="B25">
        <v>18</v>
      </c>
      <c r="C25">
        <v>0.68</v>
      </c>
    </row>
    <row r="26" spans="1:16" x14ac:dyDescent="0.25">
      <c r="A26" t="s">
        <v>125</v>
      </c>
      <c r="B26">
        <v>12</v>
      </c>
      <c r="C26">
        <v>0.25</v>
      </c>
      <c r="E26">
        <f>AVERAGE(B26:B33)</f>
        <v>20.375</v>
      </c>
      <c r="H26">
        <f>AVERAGE(C26:C33)</f>
        <v>1.2362500000000001</v>
      </c>
    </row>
    <row r="27" spans="1:16" x14ac:dyDescent="0.25">
      <c r="A27" t="s">
        <v>126</v>
      </c>
      <c r="B27">
        <v>26</v>
      </c>
      <c r="C27">
        <v>1.65</v>
      </c>
    </row>
    <row r="28" spans="1:16" x14ac:dyDescent="0.25">
      <c r="A28" t="s">
        <v>127</v>
      </c>
      <c r="B28">
        <v>26</v>
      </c>
      <c r="C28">
        <v>2.2400000000000002</v>
      </c>
    </row>
    <row r="29" spans="1:16" x14ac:dyDescent="0.25">
      <c r="A29" t="s">
        <v>128</v>
      </c>
      <c r="B29">
        <v>23</v>
      </c>
      <c r="C29">
        <v>1.39</v>
      </c>
    </row>
    <row r="30" spans="1:16" x14ac:dyDescent="0.25">
      <c r="A30" t="s">
        <v>129</v>
      </c>
      <c r="B30">
        <v>21</v>
      </c>
      <c r="C30">
        <v>0.87</v>
      </c>
    </row>
    <row r="31" spans="1:16" x14ac:dyDescent="0.25">
      <c r="A31" t="s">
        <v>130</v>
      </c>
      <c r="B31">
        <v>22</v>
      </c>
      <c r="C31">
        <v>1.33</v>
      </c>
    </row>
    <row r="32" spans="1:16" x14ac:dyDescent="0.25">
      <c r="A32" t="s">
        <v>131</v>
      </c>
      <c r="B32">
        <v>22</v>
      </c>
      <c r="C32">
        <v>1.72</v>
      </c>
    </row>
    <row r="33" spans="1:9" x14ac:dyDescent="0.25">
      <c r="A33" t="s">
        <v>132</v>
      </c>
      <c r="B33">
        <v>11</v>
      </c>
      <c r="C33">
        <v>0.44</v>
      </c>
    </row>
    <row r="35" spans="1:9" x14ac:dyDescent="0.25">
      <c r="A35" t="s">
        <v>133</v>
      </c>
      <c r="B35">
        <v>21</v>
      </c>
      <c r="C35">
        <v>1.17</v>
      </c>
      <c r="E35">
        <f>AVERAGE(B35:B42)</f>
        <v>19</v>
      </c>
      <c r="F35">
        <f>AVERAGE(B35:B66)</f>
        <v>20.59375</v>
      </c>
      <c r="H35">
        <f>AVERAGE(C35:C42)</f>
        <v>0.84125000000000005</v>
      </c>
      <c r="I35">
        <f>AVERAGE(C35:C66)</f>
        <v>1.0756249999999998</v>
      </c>
    </row>
    <row r="36" spans="1:9" x14ac:dyDescent="0.25">
      <c r="A36" t="s">
        <v>134</v>
      </c>
      <c r="B36">
        <v>15</v>
      </c>
      <c r="C36">
        <v>0.32</v>
      </c>
    </row>
    <row r="37" spans="1:9" x14ac:dyDescent="0.25">
      <c r="A37" t="s">
        <v>135</v>
      </c>
      <c r="B37">
        <v>25</v>
      </c>
      <c r="C37">
        <v>1.63</v>
      </c>
    </row>
    <row r="38" spans="1:9" x14ac:dyDescent="0.25">
      <c r="A38" t="s">
        <v>136</v>
      </c>
      <c r="B38">
        <v>19</v>
      </c>
      <c r="C38">
        <v>0.72</v>
      </c>
    </row>
    <row r="39" spans="1:9" x14ac:dyDescent="0.25">
      <c r="A39" t="s">
        <v>137</v>
      </c>
      <c r="B39">
        <v>20</v>
      </c>
      <c r="C39">
        <v>0.95</v>
      </c>
    </row>
    <row r="40" spans="1:9" x14ac:dyDescent="0.25">
      <c r="A40" t="s">
        <v>138</v>
      </c>
      <c r="B40">
        <v>16</v>
      </c>
      <c r="C40">
        <v>0.41</v>
      </c>
    </row>
    <row r="41" spans="1:9" x14ac:dyDescent="0.25">
      <c r="A41" t="s">
        <v>139</v>
      </c>
      <c r="B41">
        <v>19</v>
      </c>
      <c r="C41">
        <v>1.01</v>
      </c>
    </row>
    <row r="42" spans="1:9" x14ac:dyDescent="0.25">
      <c r="A42" t="s">
        <v>140</v>
      </c>
      <c r="B42">
        <v>17</v>
      </c>
      <c r="C42">
        <v>0.52</v>
      </c>
    </row>
    <row r="43" spans="1:9" x14ac:dyDescent="0.25">
      <c r="A43" t="s">
        <v>141</v>
      </c>
      <c r="B43">
        <v>15</v>
      </c>
      <c r="C43">
        <v>0.38</v>
      </c>
      <c r="E43">
        <f>AVERAGE(B43:B50)</f>
        <v>20.75</v>
      </c>
      <c r="H43">
        <f>AVERAGE(C43:C50)</f>
        <v>1.10375</v>
      </c>
    </row>
    <row r="44" spans="1:9" x14ac:dyDescent="0.25">
      <c r="A44" t="s">
        <v>142</v>
      </c>
      <c r="B44">
        <v>25</v>
      </c>
      <c r="C44">
        <v>1.28</v>
      </c>
    </row>
    <row r="45" spans="1:9" x14ac:dyDescent="0.25">
      <c r="A45" t="s">
        <v>143</v>
      </c>
      <c r="B45">
        <v>20</v>
      </c>
      <c r="C45">
        <v>1.4</v>
      </c>
    </row>
    <row r="46" spans="1:9" x14ac:dyDescent="0.25">
      <c r="A46" t="s">
        <v>144</v>
      </c>
      <c r="B46">
        <v>15</v>
      </c>
      <c r="C46">
        <v>0.36</v>
      </c>
    </row>
    <row r="47" spans="1:9" x14ac:dyDescent="0.25">
      <c r="A47" t="s">
        <v>145</v>
      </c>
      <c r="B47">
        <v>20</v>
      </c>
      <c r="C47">
        <v>1.1499999999999999</v>
      </c>
    </row>
    <row r="48" spans="1:9" x14ac:dyDescent="0.25">
      <c r="A48" t="s">
        <v>146</v>
      </c>
      <c r="B48">
        <v>27</v>
      </c>
      <c r="C48">
        <v>1.56</v>
      </c>
    </row>
    <row r="49" spans="1:8" x14ac:dyDescent="0.25">
      <c r="A49" t="s">
        <v>147</v>
      </c>
      <c r="B49">
        <v>18</v>
      </c>
      <c r="C49">
        <v>0.6</v>
      </c>
    </row>
    <row r="50" spans="1:8" x14ac:dyDescent="0.25">
      <c r="A50" t="s">
        <v>148</v>
      </c>
      <c r="B50">
        <v>26</v>
      </c>
      <c r="C50">
        <v>2.1</v>
      </c>
    </row>
    <row r="51" spans="1:8" x14ac:dyDescent="0.25">
      <c r="A51" t="s">
        <v>149</v>
      </c>
      <c r="B51">
        <v>35</v>
      </c>
      <c r="C51">
        <v>2.72</v>
      </c>
      <c r="E51">
        <f>AVERAGE(B51:B58)</f>
        <v>24.375</v>
      </c>
      <c r="H51">
        <f>AVERAGE(C51:C58)</f>
        <v>1.50125</v>
      </c>
    </row>
    <row r="52" spans="1:8" x14ac:dyDescent="0.25">
      <c r="A52" t="s">
        <v>150</v>
      </c>
      <c r="B52">
        <v>17</v>
      </c>
      <c r="C52">
        <v>0.51</v>
      </c>
    </row>
    <row r="53" spans="1:8" x14ac:dyDescent="0.25">
      <c r="A53" t="s">
        <v>151</v>
      </c>
      <c r="B53">
        <v>22</v>
      </c>
      <c r="C53">
        <v>1.28</v>
      </c>
    </row>
    <row r="54" spans="1:8" x14ac:dyDescent="0.25">
      <c r="A54" t="s">
        <v>152</v>
      </c>
      <c r="B54">
        <v>18</v>
      </c>
      <c r="C54">
        <v>0.62</v>
      </c>
    </row>
    <row r="55" spans="1:8" x14ac:dyDescent="0.25">
      <c r="A55" t="s">
        <v>153</v>
      </c>
      <c r="B55">
        <v>31</v>
      </c>
      <c r="C55">
        <v>2.31</v>
      </c>
    </row>
    <row r="56" spans="1:8" x14ac:dyDescent="0.25">
      <c r="A56" t="s">
        <v>154</v>
      </c>
      <c r="B56">
        <v>27</v>
      </c>
      <c r="C56">
        <v>2.2000000000000002</v>
      </c>
    </row>
    <row r="57" spans="1:8" x14ac:dyDescent="0.25">
      <c r="A57" t="s">
        <v>155</v>
      </c>
      <c r="B57">
        <v>25</v>
      </c>
      <c r="C57">
        <v>1.54</v>
      </c>
    </row>
    <row r="58" spans="1:8" x14ac:dyDescent="0.25">
      <c r="A58" t="s">
        <v>156</v>
      </c>
      <c r="B58">
        <v>20</v>
      </c>
      <c r="C58">
        <v>0.83</v>
      </c>
    </row>
    <row r="59" spans="1:8" x14ac:dyDescent="0.25">
      <c r="A59" t="s">
        <v>157</v>
      </c>
      <c r="B59">
        <v>19</v>
      </c>
      <c r="C59">
        <v>0.84</v>
      </c>
      <c r="E59">
        <f>AVERAGE(B59:B66)</f>
        <v>18.25</v>
      </c>
      <c r="H59">
        <f>AVERAGE(C59:C66)</f>
        <v>0.85625000000000018</v>
      </c>
    </row>
    <row r="60" spans="1:8" x14ac:dyDescent="0.25">
      <c r="A60" t="s">
        <v>158</v>
      </c>
      <c r="B60">
        <v>20</v>
      </c>
      <c r="C60">
        <v>1.0900000000000001</v>
      </c>
    </row>
    <row r="61" spans="1:8" x14ac:dyDescent="0.25">
      <c r="A61" t="s">
        <v>159</v>
      </c>
      <c r="B61">
        <v>16</v>
      </c>
      <c r="C61">
        <v>0.39</v>
      </c>
    </row>
    <row r="62" spans="1:8" x14ac:dyDescent="0.25">
      <c r="A62" t="s">
        <v>160</v>
      </c>
      <c r="B62">
        <v>14</v>
      </c>
      <c r="C62">
        <v>0.41</v>
      </c>
    </row>
    <row r="63" spans="1:8" x14ac:dyDescent="0.25">
      <c r="A63" t="s">
        <v>161</v>
      </c>
      <c r="B63">
        <v>28</v>
      </c>
      <c r="C63">
        <v>2.3199999999999998</v>
      </c>
    </row>
    <row r="64" spans="1:8" x14ac:dyDescent="0.25">
      <c r="A64" t="s">
        <v>162</v>
      </c>
      <c r="B64">
        <v>17</v>
      </c>
      <c r="C64">
        <v>0.62</v>
      </c>
    </row>
    <row r="65" spans="1:9" x14ac:dyDescent="0.25">
      <c r="A65" t="s">
        <v>163</v>
      </c>
      <c r="B65">
        <v>13</v>
      </c>
      <c r="C65">
        <v>0.36</v>
      </c>
    </row>
    <row r="66" spans="1:9" x14ac:dyDescent="0.25">
      <c r="A66" t="s">
        <v>164</v>
      </c>
      <c r="B66">
        <v>19</v>
      </c>
      <c r="C66">
        <v>0.82</v>
      </c>
    </row>
    <row r="68" spans="1:9" x14ac:dyDescent="0.25">
      <c r="A68" t="s">
        <v>165</v>
      </c>
      <c r="B68">
        <v>18</v>
      </c>
      <c r="C68">
        <v>1</v>
      </c>
      <c r="E68">
        <f>AVERAGE(B68:B75)</f>
        <v>15.875</v>
      </c>
      <c r="F68">
        <f>AVERAGE(B68:B99)</f>
        <v>16.5625</v>
      </c>
      <c r="H68">
        <f>AVERAGE(C68:C75)</f>
        <v>0.67624999999999991</v>
      </c>
      <c r="I68">
        <f>AVERAGE(C68:C99)</f>
        <v>0.61718749999999978</v>
      </c>
    </row>
    <row r="69" spans="1:9" x14ac:dyDescent="0.25">
      <c r="A69" t="s">
        <v>166</v>
      </c>
      <c r="B69">
        <v>17</v>
      </c>
      <c r="C69">
        <v>0.56000000000000005</v>
      </c>
    </row>
    <row r="70" spans="1:9" x14ac:dyDescent="0.25">
      <c r="A70" t="s">
        <v>167</v>
      </c>
      <c r="B70">
        <v>13</v>
      </c>
      <c r="C70">
        <v>0.46</v>
      </c>
    </row>
    <row r="71" spans="1:9" x14ac:dyDescent="0.25">
      <c r="A71" t="s">
        <v>168</v>
      </c>
      <c r="B71">
        <v>10</v>
      </c>
      <c r="C71">
        <v>0.22</v>
      </c>
    </row>
    <row r="72" spans="1:9" x14ac:dyDescent="0.25">
      <c r="A72" t="s">
        <v>169</v>
      </c>
      <c r="B72">
        <v>11</v>
      </c>
      <c r="C72">
        <v>0.23</v>
      </c>
    </row>
    <row r="73" spans="1:9" x14ac:dyDescent="0.25">
      <c r="A73" t="s">
        <v>170</v>
      </c>
      <c r="B73">
        <v>23</v>
      </c>
      <c r="C73">
        <v>1.48</v>
      </c>
    </row>
    <row r="74" spans="1:9" x14ac:dyDescent="0.25">
      <c r="A74" t="s">
        <v>171</v>
      </c>
      <c r="B74">
        <v>22</v>
      </c>
      <c r="C74">
        <v>1.1499999999999999</v>
      </c>
    </row>
    <row r="75" spans="1:9" x14ac:dyDescent="0.25">
      <c r="A75" t="s">
        <v>172</v>
      </c>
      <c r="B75">
        <v>13</v>
      </c>
      <c r="C75">
        <v>0.31</v>
      </c>
    </row>
    <row r="76" spans="1:9" x14ac:dyDescent="0.25">
      <c r="A76" t="s">
        <v>173</v>
      </c>
      <c r="B76">
        <v>15</v>
      </c>
      <c r="C76">
        <v>0.4</v>
      </c>
      <c r="E76">
        <f>AVERAGE(B76:B83)</f>
        <v>17.25</v>
      </c>
      <c r="H76">
        <f>AVERAGE(C76:C83)</f>
        <v>0.66000000000000014</v>
      </c>
    </row>
    <row r="77" spans="1:9" x14ac:dyDescent="0.25">
      <c r="A77" t="s">
        <v>174</v>
      </c>
      <c r="B77">
        <v>14</v>
      </c>
      <c r="C77">
        <v>0.39</v>
      </c>
    </row>
    <row r="78" spans="1:9" x14ac:dyDescent="0.25">
      <c r="A78" t="s">
        <v>175</v>
      </c>
      <c r="B78">
        <v>20</v>
      </c>
      <c r="C78">
        <v>0.87</v>
      </c>
    </row>
    <row r="79" spans="1:9" x14ac:dyDescent="0.25">
      <c r="A79" t="s">
        <v>176</v>
      </c>
      <c r="B79">
        <v>20</v>
      </c>
      <c r="C79">
        <v>1.07</v>
      </c>
    </row>
    <row r="80" spans="1:9" x14ac:dyDescent="0.25">
      <c r="A80" t="s">
        <v>177</v>
      </c>
      <c r="B80">
        <v>21</v>
      </c>
      <c r="C80">
        <v>0.78</v>
      </c>
    </row>
    <row r="81" spans="1:8" x14ac:dyDescent="0.25">
      <c r="A81" t="s">
        <v>178</v>
      </c>
      <c r="B81">
        <v>13</v>
      </c>
      <c r="C81">
        <v>0.26</v>
      </c>
    </row>
    <row r="82" spans="1:8" x14ac:dyDescent="0.25">
      <c r="A82" t="s">
        <v>179</v>
      </c>
      <c r="B82">
        <v>13</v>
      </c>
      <c r="C82">
        <v>0.28000000000000003</v>
      </c>
    </row>
    <row r="83" spans="1:8" x14ac:dyDescent="0.25">
      <c r="A83" t="s">
        <v>180</v>
      </c>
      <c r="B83">
        <v>22</v>
      </c>
      <c r="C83">
        <v>1.23</v>
      </c>
    </row>
    <row r="84" spans="1:8" x14ac:dyDescent="0.25">
      <c r="A84" t="s">
        <v>181</v>
      </c>
      <c r="B84">
        <v>21</v>
      </c>
      <c r="C84">
        <v>0.99</v>
      </c>
      <c r="E84">
        <f>AVERAGE(B84:B91)</f>
        <v>18.5</v>
      </c>
      <c r="H84">
        <f>AVERAGE(C84:C91)</f>
        <v>0.76374999999999993</v>
      </c>
    </row>
    <row r="85" spans="1:8" x14ac:dyDescent="0.25">
      <c r="A85" t="s">
        <v>182</v>
      </c>
      <c r="B85">
        <v>15</v>
      </c>
      <c r="C85">
        <v>0.45</v>
      </c>
    </row>
    <row r="86" spans="1:8" x14ac:dyDescent="0.25">
      <c r="A86" t="s">
        <v>183</v>
      </c>
      <c r="B86">
        <v>15</v>
      </c>
      <c r="C86">
        <v>0.26</v>
      </c>
    </row>
    <row r="87" spans="1:8" x14ac:dyDescent="0.25">
      <c r="A87" t="s">
        <v>184</v>
      </c>
      <c r="B87">
        <v>19</v>
      </c>
      <c r="C87">
        <v>0.76</v>
      </c>
    </row>
    <row r="88" spans="1:8" x14ac:dyDescent="0.25">
      <c r="A88" t="s">
        <v>185</v>
      </c>
      <c r="B88">
        <v>21</v>
      </c>
      <c r="C88">
        <v>1.05</v>
      </c>
    </row>
    <row r="89" spans="1:8" x14ac:dyDescent="0.25">
      <c r="A89" t="s">
        <v>186</v>
      </c>
      <c r="B89">
        <v>16</v>
      </c>
      <c r="C89">
        <v>0.75</v>
      </c>
    </row>
    <row r="90" spans="1:8" x14ac:dyDescent="0.25">
      <c r="A90" t="s">
        <v>187</v>
      </c>
      <c r="B90">
        <v>16</v>
      </c>
      <c r="C90">
        <v>0.5</v>
      </c>
    </row>
    <row r="91" spans="1:8" x14ac:dyDescent="0.25">
      <c r="A91" t="s">
        <v>188</v>
      </c>
      <c r="B91">
        <v>25</v>
      </c>
      <c r="C91">
        <v>1.35</v>
      </c>
    </row>
    <row r="92" spans="1:8" x14ac:dyDescent="0.25">
      <c r="A92" t="s">
        <v>189</v>
      </c>
      <c r="B92">
        <v>12</v>
      </c>
      <c r="C92">
        <v>0.33</v>
      </c>
      <c r="E92">
        <f>AVERAGE(B92:B99)</f>
        <v>14.625</v>
      </c>
      <c r="H92">
        <f>AVERAGE(C92:C99)</f>
        <v>0.36875000000000002</v>
      </c>
    </row>
    <row r="93" spans="1:8" x14ac:dyDescent="0.25">
      <c r="A93" t="s">
        <v>190</v>
      </c>
      <c r="B93">
        <v>8</v>
      </c>
      <c r="C93">
        <v>0.08</v>
      </c>
    </row>
    <row r="94" spans="1:8" x14ac:dyDescent="0.25">
      <c r="A94" t="s">
        <v>191</v>
      </c>
      <c r="B94">
        <v>15</v>
      </c>
      <c r="C94">
        <v>0.38</v>
      </c>
    </row>
    <row r="95" spans="1:8" x14ac:dyDescent="0.25">
      <c r="A95" t="s">
        <v>192</v>
      </c>
      <c r="B95">
        <v>20</v>
      </c>
      <c r="C95">
        <v>0.52</v>
      </c>
    </row>
    <row r="96" spans="1:8" x14ac:dyDescent="0.25">
      <c r="A96" t="s">
        <v>193</v>
      </c>
      <c r="B96">
        <v>17</v>
      </c>
      <c r="C96">
        <v>0.6</v>
      </c>
    </row>
    <row r="97" spans="1:3" x14ac:dyDescent="0.25">
      <c r="A97" t="s">
        <v>194</v>
      </c>
      <c r="B97">
        <v>12</v>
      </c>
      <c r="C97">
        <v>0.25</v>
      </c>
    </row>
    <row r="98" spans="1:3" x14ac:dyDescent="0.25">
      <c r="A98" t="s">
        <v>195</v>
      </c>
      <c r="B98">
        <v>19</v>
      </c>
      <c r="C98">
        <v>0.63</v>
      </c>
    </row>
    <row r="99" spans="1:3" x14ac:dyDescent="0.25">
      <c r="A99" t="s">
        <v>196</v>
      </c>
      <c r="B99">
        <v>14</v>
      </c>
      <c r="C99">
        <v>0.16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C1" workbookViewId="0">
      <selection activeCell="M9" sqref="M9:P23"/>
    </sheetView>
  </sheetViews>
  <sheetFormatPr defaultRowHeight="15" x14ac:dyDescent="0.25"/>
  <cols>
    <col min="1" max="1" width="14.42578125" bestFit="1" customWidth="1"/>
    <col min="3" max="3" width="15.28515625" bestFit="1" customWidth="1"/>
    <col min="4" max="4" width="11.7109375" bestFit="1" customWidth="1"/>
    <col min="5" max="5" width="14.7109375" bestFit="1" customWidth="1"/>
    <col min="6" max="6" width="14.28515625" bestFit="1" customWidth="1"/>
    <col min="7" max="7" width="14.28515625" customWidth="1"/>
    <col min="8" max="8" width="17.42578125" bestFit="1" customWidth="1"/>
    <col min="9" max="9" width="16.85546875" bestFit="1" customWidth="1"/>
    <col min="10" max="10" width="15.7109375" bestFit="1" customWidth="1"/>
  </cols>
  <sheetData>
    <row r="1" spans="1:16" x14ac:dyDescent="0.25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6" x14ac:dyDescent="0.25">
      <c r="A2" t="s">
        <v>197</v>
      </c>
      <c r="B2">
        <v>16</v>
      </c>
      <c r="C2">
        <v>0.59</v>
      </c>
      <c r="E2">
        <f>AVERAGE(B2:B9)</f>
        <v>22.125</v>
      </c>
      <c r="F2">
        <f>SUM(B2:B24,B26:B32)/30</f>
        <v>22.8</v>
      </c>
      <c r="G2">
        <f>AVERAGE(B2:B24,B26:B32,B35:B66,B68:B99)</f>
        <v>22.308510638297872</v>
      </c>
      <c r="H2">
        <f>AVERAGE(C2:C9)</f>
        <v>1.3087500000000001</v>
      </c>
      <c r="I2">
        <f>SUM(C2:C24,C26:C31)/30</f>
        <v>1.4676666666666669</v>
      </c>
      <c r="J2">
        <f>AVERAGE(C2:C24,C26:C32,C35:C66,C68:C99)</f>
        <v>1.3467021276595748</v>
      </c>
    </row>
    <row r="3" spans="1:16" x14ac:dyDescent="0.25">
      <c r="A3" t="s">
        <v>198</v>
      </c>
      <c r="B3">
        <v>25</v>
      </c>
      <c r="C3">
        <v>1.59</v>
      </c>
    </row>
    <row r="4" spans="1:16" x14ac:dyDescent="0.25">
      <c r="A4" t="s">
        <v>199</v>
      </c>
      <c r="B4">
        <v>23</v>
      </c>
      <c r="C4">
        <v>1.63</v>
      </c>
    </row>
    <row r="5" spans="1:16" x14ac:dyDescent="0.25">
      <c r="A5" t="s">
        <v>200</v>
      </c>
      <c r="B5">
        <v>20</v>
      </c>
      <c r="C5">
        <v>1.05</v>
      </c>
    </row>
    <row r="6" spans="1:16" x14ac:dyDescent="0.25">
      <c r="A6" t="s">
        <v>201</v>
      </c>
      <c r="B6">
        <v>20</v>
      </c>
      <c r="C6">
        <v>0.93</v>
      </c>
    </row>
    <row r="7" spans="1:16" x14ac:dyDescent="0.25">
      <c r="A7" t="s">
        <v>202</v>
      </c>
      <c r="B7">
        <v>27</v>
      </c>
      <c r="C7">
        <v>1.88</v>
      </c>
    </row>
    <row r="8" spans="1:16" x14ac:dyDescent="0.25">
      <c r="A8" t="s">
        <v>203</v>
      </c>
      <c r="B8">
        <v>23</v>
      </c>
      <c r="C8">
        <v>1.1299999999999999</v>
      </c>
    </row>
    <row r="9" spans="1:16" x14ac:dyDescent="0.25">
      <c r="A9" t="s">
        <v>204</v>
      </c>
      <c r="B9">
        <v>23</v>
      </c>
      <c r="C9">
        <v>1.67</v>
      </c>
      <c r="N9" t="s">
        <v>502</v>
      </c>
      <c r="O9" t="s">
        <v>504</v>
      </c>
      <c r="P9" t="s">
        <v>503</v>
      </c>
    </row>
    <row r="10" spans="1:16" x14ac:dyDescent="0.25">
      <c r="A10" t="s">
        <v>205</v>
      </c>
      <c r="B10">
        <v>14</v>
      </c>
      <c r="C10">
        <v>0.36</v>
      </c>
      <c r="E10">
        <f>AVERAGE(B10:B17)</f>
        <v>22.375</v>
      </c>
      <c r="H10">
        <f>AVERAGE(C10:C17)</f>
        <v>1.5987500000000001</v>
      </c>
    </row>
    <row r="11" spans="1:16" x14ac:dyDescent="0.25">
      <c r="A11" t="s">
        <v>206</v>
      </c>
      <c r="B11">
        <v>22</v>
      </c>
      <c r="C11">
        <v>1.42</v>
      </c>
      <c r="M11" t="s">
        <v>507</v>
      </c>
      <c r="N11">
        <f>AVERAGE(B2:B33)</f>
        <v>22.46875</v>
      </c>
      <c r="O11">
        <f>AVERAGE(B68:B99)</f>
        <v>20.875</v>
      </c>
      <c r="P11">
        <f>AVERAGE(B35:B66)</f>
        <v>23.28125</v>
      </c>
    </row>
    <row r="12" spans="1:16" x14ac:dyDescent="0.25">
      <c r="A12" t="s">
        <v>207</v>
      </c>
      <c r="B12">
        <v>30</v>
      </c>
      <c r="C12">
        <v>3.02</v>
      </c>
      <c r="M12" t="s">
        <v>508</v>
      </c>
      <c r="N12">
        <f>STDEV(B2:B33)/SQRT(32)</f>
        <v>0.89237854396315819</v>
      </c>
      <c r="O12">
        <f>STDEV(B68:B99)/SQRT(32)</f>
        <v>0.54946821798958045</v>
      </c>
      <c r="P12">
        <f>STDEV(B35:B66)/SQRT(32)</f>
        <v>0.72433837301984227</v>
      </c>
    </row>
    <row r="13" spans="1:16" x14ac:dyDescent="0.25">
      <c r="A13" t="s">
        <v>208</v>
      </c>
      <c r="B13">
        <v>33</v>
      </c>
      <c r="C13">
        <v>3.02</v>
      </c>
    </row>
    <row r="14" spans="1:16" x14ac:dyDescent="0.25">
      <c r="A14" t="s">
        <v>209</v>
      </c>
      <c r="B14">
        <v>21</v>
      </c>
      <c r="C14">
        <v>1.66</v>
      </c>
      <c r="M14" t="s">
        <v>509</v>
      </c>
      <c r="N14">
        <f>MIN(B2:B33)</f>
        <v>14</v>
      </c>
      <c r="O14">
        <f>MIN(B68:B99)</f>
        <v>15</v>
      </c>
      <c r="P14">
        <f>MIN(B35:B66)</f>
        <v>14</v>
      </c>
    </row>
    <row r="15" spans="1:16" x14ac:dyDescent="0.25">
      <c r="A15" t="s">
        <v>210</v>
      </c>
      <c r="B15">
        <v>21</v>
      </c>
      <c r="C15">
        <v>1.21</v>
      </c>
      <c r="M15" t="s">
        <v>510</v>
      </c>
      <c r="N15">
        <f>_xlfn.QUARTILE.INC(B2:B33,1)</f>
        <v>18.75</v>
      </c>
      <c r="O15">
        <f>_xlfn.QUARTILE.INC(B68:B99,1)</f>
        <v>18.75</v>
      </c>
      <c r="P15">
        <f>_xlfn.QUARTILE.INC(B35:B66,1)</f>
        <v>21</v>
      </c>
    </row>
    <row r="16" spans="1:16" x14ac:dyDescent="0.25">
      <c r="A16" t="s">
        <v>211</v>
      </c>
      <c r="B16">
        <v>20</v>
      </c>
      <c r="C16">
        <v>1.28</v>
      </c>
      <c r="M16" t="s">
        <v>511</v>
      </c>
      <c r="N16">
        <f>MEDIAN(B2:B33)</f>
        <v>21.5</v>
      </c>
      <c r="O16">
        <f>MEDIAN(B68:B99)</f>
        <v>21</v>
      </c>
      <c r="P16">
        <f>MEDIAN(B35:B66)</f>
        <v>24</v>
      </c>
    </row>
    <row r="17" spans="1:16" x14ac:dyDescent="0.25">
      <c r="A17" t="s">
        <v>212</v>
      </c>
      <c r="B17">
        <v>18</v>
      </c>
      <c r="C17">
        <v>0.82</v>
      </c>
      <c r="M17" t="s">
        <v>512</v>
      </c>
      <c r="N17">
        <f>_xlfn.QUARTILE.INC(B2:B33,3)</f>
        <v>26.25</v>
      </c>
      <c r="O17">
        <f>_xlfn.QUARTILE.INC(B68:B99,3)</f>
        <v>22.25</v>
      </c>
      <c r="P17">
        <f>_xlfn.QUARTILE.INC(B35:B66,3)</f>
        <v>26</v>
      </c>
    </row>
    <row r="18" spans="1:16" x14ac:dyDescent="0.25">
      <c r="A18" t="s">
        <v>213</v>
      </c>
      <c r="B18">
        <v>27</v>
      </c>
      <c r="C18">
        <v>1.95</v>
      </c>
      <c r="E18">
        <f>AVERAGE(B18:B24)</f>
        <v>23.857142857142858</v>
      </c>
      <c r="H18">
        <f>AVERAGE(C18:C24)</f>
        <v>1.4914285714285715</v>
      </c>
      <c r="M18" t="s">
        <v>513</v>
      </c>
      <c r="N18">
        <f>MAX(B2:B33)</f>
        <v>33</v>
      </c>
      <c r="O18">
        <f>MAX(B68:B99)</f>
        <v>27</v>
      </c>
      <c r="P18">
        <f>MAX(B35:B66)</f>
        <v>30</v>
      </c>
    </row>
    <row r="19" spans="1:16" x14ac:dyDescent="0.25">
      <c r="A19" t="s">
        <v>214</v>
      </c>
      <c r="B19">
        <v>28</v>
      </c>
      <c r="C19">
        <v>2.1</v>
      </c>
      <c r="M19" t="s">
        <v>514</v>
      </c>
      <c r="N19">
        <f>N15</f>
        <v>18.75</v>
      </c>
      <c r="O19">
        <f t="shared" ref="O19:P19" si="0">O15</f>
        <v>18.75</v>
      </c>
      <c r="P19">
        <f t="shared" si="0"/>
        <v>21</v>
      </c>
    </row>
    <row r="20" spans="1:16" x14ac:dyDescent="0.25">
      <c r="A20" t="s">
        <v>215</v>
      </c>
      <c r="B20">
        <v>17</v>
      </c>
      <c r="C20">
        <v>0.61</v>
      </c>
      <c r="M20" t="s">
        <v>515</v>
      </c>
      <c r="N20">
        <f>(N16-N15)</f>
        <v>2.75</v>
      </c>
      <c r="O20">
        <f t="shared" ref="O20:P20" si="1">(O16-O15)</f>
        <v>2.25</v>
      </c>
      <c r="P20">
        <f t="shared" si="1"/>
        <v>3</v>
      </c>
    </row>
    <row r="21" spans="1:16" x14ac:dyDescent="0.25">
      <c r="A21" t="s">
        <v>216</v>
      </c>
      <c r="B21">
        <v>25</v>
      </c>
      <c r="C21">
        <v>1.39</v>
      </c>
      <c r="M21" t="s">
        <v>516</v>
      </c>
      <c r="N21">
        <f>N17-N16</f>
        <v>4.75</v>
      </c>
      <c r="O21">
        <f t="shared" ref="O21:P21" si="2">O17-O16</f>
        <v>1.25</v>
      </c>
      <c r="P21">
        <f t="shared" si="2"/>
        <v>2</v>
      </c>
    </row>
    <row r="22" spans="1:16" x14ac:dyDescent="0.25">
      <c r="A22" t="s">
        <v>217</v>
      </c>
      <c r="B22">
        <v>29</v>
      </c>
      <c r="C22">
        <v>1.87</v>
      </c>
      <c r="M22" t="s">
        <v>517</v>
      </c>
      <c r="N22">
        <f>N15-N14</f>
        <v>4.75</v>
      </c>
      <c r="O22">
        <f t="shared" ref="O22:P22" si="3">O15-O14</f>
        <v>3.75</v>
      </c>
      <c r="P22">
        <f t="shared" si="3"/>
        <v>7</v>
      </c>
    </row>
    <row r="23" spans="1:16" x14ac:dyDescent="0.25">
      <c r="A23" t="s">
        <v>218</v>
      </c>
      <c r="B23">
        <v>20</v>
      </c>
      <c r="C23">
        <v>1.22</v>
      </c>
      <c r="M23" t="s">
        <v>518</v>
      </c>
      <c r="N23">
        <f>N18-N17</f>
        <v>6.75</v>
      </c>
      <c r="O23">
        <f t="shared" ref="O23:P23" si="4">O18-O17</f>
        <v>4.75</v>
      </c>
      <c r="P23">
        <f t="shared" si="4"/>
        <v>4</v>
      </c>
    </row>
    <row r="24" spans="1:16" x14ac:dyDescent="0.25">
      <c r="A24" t="s">
        <v>219</v>
      </c>
      <c r="B24">
        <v>21</v>
      </c>
      <c r="C24">
        <v>1.3</v>
      </c>
    </row>
    <row r="25" spans="1:16" x14ac:dyDescent="0.25">
      <c r="A25" t="s">
        <v>220</v>
      </c>
      <c r="B25">
        <v>16</v>
      </c>
      <c r="C25">
        <v>0.4</v>
      </c>
      <c r="D25" t="s">
        <v>100</v>
      </c>
    </row>
    <row r="26" spans="1:16" x14ac:dyDescent="0.25">
      <c r="A26" t="s">
        <v>221</v>
      </c>
      <c r="B26">
        <v>18</v>
      </c>
      <c r="C26">
        <v>1.02</v>
      </c>
      <c r="E26">
        <f>AVERAGE(B26:B32)</f>
        <v>23</v>
      </c>
      <c r="H26">
        <f>AVERAGE(C26:C32)</f>
        <v>1.5628571428571429</v>
      </c>
    </row>
    <row r="27" spans="1:16" x14ac:dyDescent="0.25">
      <c r="A27" t="s">
        <v>222</v>
      </c>
      <c r="B27">
        <v>32</v>
      </c>
      <c r="C27">
        <v>2.4300000000000002</v>
      </c>
    </row>
    <row r="28" spans="1:16" x14ac:dyDescent="0.25">
      <c r="A28" t="s">
        <v>223</v>
      </c>
      <c r="B28">
        <v>26</v>
      </c>
      <c r="C28">
        <v>2.1800000000000002</v>
      </c>
    </row>
    <row r="29" spans="1:16" x14ac:dyDescent="0.25">
      <c r="A29" t="s">
        <v>224</v>
      </c>
      <c r="B29">
        <v>17</v>
      </c>
      <c r="C29">
        <v>0.56999999999999995</v>
      </c>
    </row>
    <row r="30" spans="1:16" x14ac:dyDescent="0.25">
      <c r="A30" t="s">
        <v>225</v>
      </c>
      <c r="B30">
        <v>28</v>
      </c>
      <c r="C30">
        <v>2.25</v>
      </c>
    </row>
    <row r="31" spans="1:16" x14ac:dyDescent="0.25">
      <c r="A31" t="s">
        <v>226</v>
      </c>
      <c r="B31">
        <v>25</v>
      </c>
      <c r="C31">
        <v>1.88</v>
      </c>
    </row>
    <row r="32" spans="1:16" x14ac:dyDescent="0.25">
      <c r="A32" t="s">
        <v>227</v>
      </c>
      <c r="B32">
        <v>15</v>
      </c>
      <c r="C32">
        <v>0.61</v>
      </c>
    </row>
    <row r="33" spans="1:9" x14ac:dyDescent="0.25">
      <c r="A33" t="s">
        <v>228</v>
      </c>
      <c r="B33">
        <v>19</v>
      </c>
      <c r="D33" t="s">
        <v>100</v>
      </c>
    </row>
    <row r="35" spans="1:9" x14ac:dyDescent="0.25">
      <c r="A35" t="s">
        <v>229</v>
      </c>
      <c r="B35">
        <v>17</v>
      </c>
      <c r="C35">
        <v>0.65</v>
      </c>
      <c r="E35">
        <f>AVERAGE(B35:B42)</f>
        <v>21.375</v>
      </c>
      <c r="F35">
        <f>AVERAGE(B35:B66)</f>
        <v>23.28125</v>
      </c>
      <c r="H35">
        <f>AVERAGE(C35:C42)</f>
        <v>1.1624999999999999</v>
      </c>
      <c r="I35">
        <f>AVERAGE(C35:C66)</f>
        <v>1.451875</v>
      </c>
    </row>
    <row r="36" spans="1:9" x14ac:dyDescent="0.25">
      <c r="A36" t="s">
        <v>230</v>
      </c>
      <c r="B36">
        <v>20</v>
      </c>
      <c r="C36">
        <v>0.86</v>
      </c>
    </row>
    <row r="37" spans="1:9" x14ac:dyDescent="0.25">
      <c r="A37" t="s">
        <v>231</v>
      </c>
      <c r="B37">
        <v>23</v>
      </c>
      <c r="C37">
        <v>1.73</v>
      </c>
    </row>
    <row r="38" spans="1:9" x14ac:dyDescent="0.25">
      <c r="A38" t="s">
        <v>232</v>
      </c>
      <c r="B38">
        <v>20</v>
      </c>
      <c r="C38">
        <v>1.1000000000000001</v>
      </c>
    </row>
    <row r="39" spans="1:9" x14ac:dyDescent="0.25">
      <c r="A39" t="s">
        <v>233</v>
      </c>
      <c r="B39">
        <v>21</v>
      </c>
      <c r="C39">
        <v>1.1399999999999999</v>
      </c>
    </row>
    <row r="40" spans="1:9" x14ac:dyDescent="0.25">
      <c r="A40" t="s">
        <v>234</v>
      </c>
      <c r="B40">
        <v>21</v>
      </c>
      <c r="C40">
        <v>1.32</v>
      </c>
    </row>
    <row r="41" spans="1:9" x14ac:dyDescent="0.25">
      <c r="A41" t="s">
        <v>235</v>
      </c>
      <c r="B41">
        <v>24</v>
      </c>
      <c r="C41">
        <v>1.32</v>
      </c>
    </row>
    <row r="42" spans="1:9" x14ac:dyDescent="0.25">
      <c r="A42" t="s">
        <v>236</v>
      </c>
      <c r="B42">
        <v>25</v>
      </c>
      <c r="C42">
        <v>1.18</v>
      </c>
    </row>
    <row r="43" spans="1:9" x14ac:dyDescent="0.25">
      <c r="A43" t="s">
        <v>237</v>
      </c>
      <c r="B43">
        <v>23</v>
      </c>
      <c r="C43">
        <v>1.27</v>
      </c>
      <c r="E43">
        <f>AVERAGE(B43:B50)</f>
        <v>26.25</v>
      </c>
      <c r="H43">
        <f>AVERAGE(C43:C50)</f>
        <v>1.7549999999999999</v>
      </c>
    </row>
    <row r="44" spans="1:9" x14ac:dyDescent="0.25">
      <c r="A44" t="s">
        <v>238</v>
      </c>
      <c r="B44">
        <v>26</v>
      </c>
      <c r="C44">
        <v>1.63</v>
      </c>
    </row>
    <row r="45" spans="1:9" x14ac:dyDescent="0.25">
      <c r="A45" t="s">
        <v>239</v>
      </c>
      <c r="B45">
        <v>25</v>
      </c>
      <c r="C45">
        <v>2.13</v>
      </c>
    </row>
    <row r="46" spans="1:9" x14ac:dyDescent="0.25">
      <c r="A46" t="s">
        <v>240</v>
      </c>
      <c r="B46">
        <v>25</v>
      </c>
      <c r="C46">
        <v>1.5</v>
      </c>
    </row>
    <row r="47" spans="1:9" x14ac:dyDescent="0.25">
      <c r="A47" t="s">
        <v>241</v>
      </c>
      <c r="B47">
        <v>29</v>
      </c>
      <c r="C47">
        <v>2.48</v>
      </c>
    </row>
    <row r="48" spans="1:9" x14ac:dyDescent="0.25">
      <c r="A48" t="s">
        <v>242</v>
      </c>
      <c r="B48">
        <v>24</v>
      </c>
      <c r="C48">
        <v>1.69</v>
      </c>
    </row>
    <row r="49" spans="1:8" x14ac:dyDescent="0.25">
      <c r="A49" t="s">
        <v>243</v>
      </c>
      <c r="B49">
        <v>30</v>
      </c>
      <c r="C49">
        <v>1.59</v>
      </c>
    </row>
    <row r="50" spans="1:8" x14ac:dyDescent="0.25">
      <c r="A50" t="s">
        <v>244</v>
      </c>
      <c r="B50">
        <v>28</v>
      </c>
      <c r="C50">
        <v>1.75</v>
      </c>
    </row>
    <row r="51" spans="1:8" x14ac:dyDescent="0.25">
      <c r="A51" t="s">
        <v>245</v>
      </c>
      <c r="B51">
        <v>25</v>
      </c>
      <c r="C51">
        <v>1.6</v>
      </c>
      <c r="E51">
        <f>AVERAGE(B51:B58)</f>
        <v>21.125</v>
      </c>
      <c r="H51">
        <f>AVERAGE(C51:C58)</f>
        <v>1.38375</v>
      </c>
    </row>
    <row r="52" spans="1:8" x14ac:dyDescent="0.25">
      <c r="A52" t="s">
        <v>246</v>
      </c>
      <c r="B52">
        <v>15</v>
      </c>
      <c r="C52">
        <v>0.66</v>
      </c>
    </row>
    <row r="53" spans="1:8" x14ac:dyDescent="0.25">
      <c r="A53" t="s">
        <v>247</v>
      </c>
      <c r="B53">
        <v>26</v>
      </c>
      <c r="C53">
        <v>1.65</v>
      </c>
    </row>
    <row r="54" spans="1:8" x14ac:dyDescent="0.25">
      <c r="A54" t="s">
        <v>248</v>
      </c>
      <c r="B54">
        <v>21</v>
      </c>
      <c r="C54">
        <v>1.29</v>
      </c>
    </row>
    <row r="55" spans="1:8" x14ac:dyDescent="0.25">
      <c r="A55" t="s">
        <v>249</v>
      </c>
      <c r="B55">
        <v>18</v>
      </c>
      <c r="C55">
        <v>1.05</v>
      </c>
    </row>
    <row r="56" spans="1:8" x14ac:dyDescent="0.25">
      <c r="A56" t="s">
        <v>250</v>
      </c>
      <c r="B56">
        <v>27</v>
      </c>
      <c r="C56">
        <v>2.36</v>
      </c>
    </row>
    <row r="57" spans="1:8" x14ac:dyDescent="0.25">
      <c r="A57" t="s">
        <v>251</v>
      </c>
      <c r="B57">
        <v>14</v>
      </c>
      <c r="C57">
        <v>0.46</v>
      </c>
    </row>
    <row r="58" spans="1:8" x14ac:dyDescent="0.25">
      <c r="A58" t="s">
        <v>252</v>
      </c>
      <c r="B58">
        <v>23</v>
      </c>
      <c r="C58">
        <v>2</v>
      </c>
    </row>
    <row r="59" spans="1:8" x14ac:dyDescent="0.25">
      <c r="A59" t="s">
        <v>253</v>
      </c>
      <c r="B59">
        <v>21</v>
      </c>
      <c r="C59">
        <v>0.67</v>
      </c>
      <c r="E59">
        <f>AVERAGE(B59:B66)</f>
        <v>24.375</v>
      </c>
      <c r="H59">
        <f>AVERAGE(C59:C66)</f>
        <v>1.5062499999999999</v>
      </c>
    </row>
    <row r="60" spans="1:8" x14ac:dyDescent="0.25">
      <c r="A60" t="s">
        <v>254</v>
      </c>
      <c r="B60">
        <v>18</v>
      </c>
      <c r="C60">
        <v>0.57999999999999996</v>
      </c>
    </row>
    <row r="61" spans="1:8" x14ac:dyDescent="0.25">
      <c r="A61" t="s">
        <v>255</v>
      </c>
      <c r="B61">
        <v>27</v>
      </c>
      <c r="C61">
        <v>2.1</v>
      </c>
    </row>
    <row r="62" spans="1:8" x14ac:dyDescent="0.25">
      <c r="A62" t="s">
        <v>256</v>
      </c>
      <c r="B62">
        <v>28</v>
      </c>
      <c r="C62">
        <v>2.5</v>
      </c>
    </row>
    <row r="63" spans="1:8" x14ac:dyDescent="0.25">
      <c r="A63" t="s">
        <v>257</v>
      </c>
      <c r="B63">
        <v>22</v>
      </c>
      <c r="C63">
        <v>1.41</v>
      </c>
    </row>
    <row r="64" spans="1:8" x14ac:dyDescent="0.25">
      <c r="A64" t="s">
        <v>258</v>
      </c>
      <c r="B64">
        <v>24</v>
      </c>
      <c r="C64">
        <v>1.2</v>
      </c>
    </row>
    <row r="65" spans="1:9" x14ac:dyDescent="0.25">
      <c r="A65" t="s">
        <v>259</v>
      </c>
      <c r="B65">
        <v>30</v>
      </c>
      <c r="C65">
        <v>2.2799999999999998</v>
      </c>
    </row>
    <row r="66" spans="1:9" x14ac:dyDescent="0.25">
      <c r="A66" t="s">
        <v>260</v>
      </c>
      <c r="B66">
        <v>25</v>
      </c>
      <c r="C66">
        <v>1.31</v>
      </c>
    </row>
    <row r="68" spans="1:9" x14ac:dyDescent="0.25">
      <c r="A68" t="s">
        <v>261</v>
      </c>
      <c r="B68">
        <v>18</v>
      </c>
      <c r="C68">
        <v>0.67</v>
      </c>
      <c r="E68">
        <f>AVERAGE(B68:B75)</f>
        <v>22.125</v>
      </c>
      <c r="F68">
        <f>AVERAGE(B68:B99)</f>
        <v>20.875</v>
      </c>
      <c r="H68">
        <f>AVERAGE(C68:C75)</f>
        <v>1.2625</v>
      </c>
      <c r="I68">
        <f>AVERAGE(C68:C99)</f>
        <v>1.1090624999999998</v>
      </c>
    </row>
    <row r="69" spans="1:9" x14ac:dyDescent="0.25">
      <c r="A69" t="s">
        <v>262</v>
      </c>
      <c r="B69">
        <v>24</v>
      </c>
      <c r="C69">
        <v>1.67</v>
      </c>
    </row>
    <row r="70" spans="1:9" x14ac:dyDescent="0.25">
      <c r="A70" t="s">
        <v>263</v>
      </c>
      <c r="B70">
        <v>20</v>
      </c>
      <c r="C70">
        <v>0.9</v>
      </c>
    </row>
    <row r="71" spans="1:9" x14ac:dyDescent="0.25">
      <c r="A71" t="s">
        <v>264</v>
      </c>
      <c r="B71">
        <v>23</v>
      </c>
      <c r="C71">
        <v>1.54</v>
      </c>
    </row>
    <row r="72" spans="1:9" x14ac:dyDescent="0.25">
      <c r="A72" t="s">
        <v>265</v>
      </c>
      <c r="B72">
        <v>20</v>
      </c>
      <c r="C72">
        <v>0.89</v>
      </c>
    </row>
    <row r="73" spans="1:9" x14ac:dyDescent="0.25">
      <c r="A73" t="s">
        <v>266</v>
      </c>
      <c r="B73">
        <v>22</v>
      </c>
      <c r="C73">
        <v>0.99</v>
      </c>
    </row>
    <row r="74" spans="1:9" x14ac:dyDescent="0.25">
      <c r="A74" t="s">
        <v>267</v>
      </c>
      <c r="B74">
        <v>24</v>
      </c>
      <c r="C74">
        <v>1.63</v>
      </c>
    </row>
    <row r="75" spans="1:9" x14ac:dyDescent="0.25">
      <c r="A75" t="s">
        <v>268</v>
      </c>
      <c r="B75">
        <v>26</v>
      </c>
      <c r="C75">
        <v>1.81</v>
      </c>
    </row>
    <row r="76" spans="1:9" x14ac:dyDescent="0.25">
      <c r="A76" t="s">
        <v>269</v>
      </c>
      <c r="B76">
        <v>20</v>
      </c>
      <c r="C76">
        <v>1.1299999999999999</v>
      </c>
      <c r="E76">
        <f>AVERAGE(B76:B83)</f>
        <v>19.25</v>
      </c>
      <c r="H76">
        <f>AVERAGE(C76:C83)</f>
        <v>0.83875000000000011</v>
      </c>
    </row>
    <row r="77" spans="1:9" x14ac:dyDescent="0.25">
      <c r="A77" t="s">
        <v>270</v>
      </c>
      <c r="B77">
        <v>19</v>
      </c>
      <c r="C77">
        <v>0.92</v>
      </c>
    </row>
    <row r="78" spans="1:9" x14ac:dyDescent="0.25">
      <c r="A78" t="s">
        <v>271</v>
      </c>
      <c r="B78">
        <v>16</v>
      </c>
      <c r="C78">
        <v>0.53</v>
      </c>
    </row>
    <row r="79" spans="1:9" x14ac:dyDescent="0.25">
      <c r="A79" t="s">
        <v>272</v>
      </c>
      <c r="B79">
        <v>15</v>
      </c>
      <c r="C79">
        <v>0.56000000000000005</v>
      </c>
    </row>
    <row r="80" spans="1:9" x14ac:dyDescent="0.25">
      <c r="A80" t="s">
        <v>273</v>
      </c>
      <c r="B80">
        <v>22</v>
      </c>
      <c r="C80">
        <v>0.73</v>
      </c>
    </row>
    <row r="81" spans="1:8" x14ac:dyDescent="0.25">
      <c r="A81" t="s">
        <v>274</v>
      </c>
      <c r="B81">
        <v>26</v>
      </c>
      <c r="C81">
        <v>1.28</v>
      </c>
    </row>
    <row r="82" spans="1:8" x14ac:dyDescent="0.25">
      <c r="A82" t="s">
        <v>275</v>
      </c>
      <c r="B82">
        <v>20</v>
      </c>
      <c r="C82">
        <v>1.06</v>
      </c>
    </row>
    <row r="83" spans="1:8" x14ac:dyDescent="0.25">
      <c r="A83" t="s">
        <v>276</v>
      </c>
      <c r="B83">
        <v>16</v>
      </c>
      <c r="C83">
        <v>0.5</v>
      </c>
    </row>
    <row r="84" spans="1:8" x14ac:dyDescent="0.25">
      <c r="A84" t="s">
        <v>277</v>
      </c>
      <c r="B84">
        <v>20</v>
      </c>
      <c r="C84">
        <v>0.86</v>
      </c>
      <c r="E84">
        <f>AVERAGE(B84:B91)</f>
        <v>20.375</v>
      </c>
      <c r="H84">
        <f>AVERAGE(C84:C91)</f>
        <v>1.12625</v>
      </c>
    </row>
    <row r="85" spans="1:8" x14ac:dyDescent="0.25">
      <c r="A85" t="s">
        <v>278</v>
      </c>
      <c r="B85">
        <v>27</v>
      </c>
      <c r="C85">
        <v>2.57</v>
      </c>
    </row>
    <row r="86" spans="1:8" x14ac:dyDescent="0.25">
      <c r="A86" t="s">
        <v>279</v>
      </c>
      <c r="B86">
        <v>21</v>
      </c>
      <c r="C86">
        <v>1.23</v>
      </c>
    </row>
    <row r="87" spans="1:8" x14ac:dyDescent="0.25">
      <c r="A87" t="s">
        <v>280</v>
      </c>
      <c r="B87">
        <v>18</v>
      </c>
      <c r="C87">
        <v>0.75</v>
      </c>
    </row>
    <row r="88" spans="1:8" x14ac:dyDescent="0.25">
      <c r="A88" t="s">
        <v>281</v>
      </c>
      <c r="B88">
        <v>16</v>
      </c>
      <c r="C88">
        <v>0.57999999999999996</v>
      </c>
    </row>
    <row r="89" spans="1:8" x14ac:dyDescent="0.25">
      <c r="A89" t="s">
        <v>282</v>
      </c>
      <c r="B89">
        <v>22</v>
      </c>
      <c r="C89">
        <v>1.22</v>
      </c>
    </row>
    <row r="90" spans="1:8" x14ac:dyDescent="0.25">
      <c r="A90" t="s">
        <v>283</v>
      </c>
      <c r="B90">
        <v>21</v>
      </c>
      <c r="C90">
        <v>0.96</v>
      </c>
    </row>
    <row r="91" spans="1:8" x14ac:dyDescent="0.25">
      <c r="A91" t="s">
        <v>284</v>
      </c>
      <c r="B91">
        <v>18</v>
      </c>
      <c r="C91">
        <v>0.84</v>
      </c>
    </row>
    <row r="92" spans="1:8" x14ac:dyDescent="0.25">
      <c r="A92" t="s">
        <v>285</v>
      </c>
      <c r="B92">
        <v>20</v>
      </c>
      <c r="C92">
        <v>0.75</v>
      </c>
      <c r="E92">
        <f>AVERAGE(B92:B99)</f>
        <v>21.75</v>
      </c>
      <c r="H92">
        <f>AVERAGE(C92:C99)</f>
        <v>1.2087500000000002</v>
      </c>
    </row>
    <row r="93" spans="1:8" x14ac:dyDescent="0.25">
      <c r="A93" t="s">
        <v>286</v>
      </c>
      <c r="B93">
        <v>18</v>
      </c>
      <c r="C93">
        <v>0.65</v>
      </c>
    </row>
    <row r="94" spans="1:8" x14ac:dyDescent="0.25">
      <c r="A94" t="s">
        <v>287</v>
      </c>
      <c r="B94">
        <v>23</v>
      </c>
      <c r="C94">
        <v>1.24</v>
      </c>
    </row>
    <row r="95" spans="1:8" x14ac:dyDescent="0.25">
      <c r="A95" t="s">
        <v>288</v>
      </c>
      <c r="B95">
        <v>22</v>
      </c>
      <c r="C95">
        <v>1.42</v>
      </c>
    </row>
    <row r="96" spans="1:8" x14ac:dyDescent="0.25">
      <c r="A96" t="s">
        <v>289</v>
      </c>
      <c r="B96">
        <v>21</v>
      </c>
      <c r="C96">
        <v>1.45</v>
      </c>
    </row>
    <row r="97" spans="1:3" x14ac:dyDescent="0.25">
      <c r="A97" t="s">
        <v>290</v>
      </c>
      <c r="B97">
        <v>26</v>
      </c>
      <c r="C97">
        <v>1.36</v>
      </c>
    </row>
    <row r="98" spans="1:3" x14ac:dyDescent="0.25">
      <c r="A98" t="s">
        <v>291</v>
      </c>
      <c r="B98">
        <v>22</v>
      </c>
      <c r="C98">
        <v>1.5</v>
      </c>
    </row>
    <row r="99" spans="1:3" x14ac:dyDescent="0.25">
      <c r="A99" t="s">
        <v>292</v>
      </c>
      <c r="B99">
        <v>22</v>
      </c>
      <c r="C99">
        <v>1.3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abSelected="1" topLeftCell="A200" workbookViewId="0">
      <selection activeCell="L219" sqref="L219"/>
    </sheetView>
  </sheetViews>
  <sheetFormatPr defaultRowHeight="15" x14ac:dyDescent="0.25"/>
  <cols>
    <col min="1" max="1" width="15.42578125" bestFit="1" customWidth="1"/>
    <col min="3" max="3" width="15.28515625" bestFit="1" customWidth="1"/>
    <col min="4" max="4" width="11.7109375" bestFit="1" customWidth="1"/>
    <col min="5" max="5" width="14.7109375" bestFit="1" customWidth="1"/>
    <col min="6" max="6" width="14.28515625" bestFit="1" customWidth="1"/>
    <col min="7" max="7" width="14.28515625" customWidth="1"/>
    <col min="8" max="8" width="17.42578125" bestFit="1" customWidth="1"/>
    <col min="9" max="9" width="16.85546875" bestFit="1" customWidth="1"/>
    <col min="10" max="10" width="15.7109375" bestFit="1" customWidth="1"/>
  </cols>
  <sheetData>
    <row r="1" spans="1:10" x14ac:dyDescent="0.25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491</v>
      </c>
      <c r="H1" t="s">
        <v>487</v>
      </c>
      <c r="I1" t="s">
        <v>488</v>
      </c>
      <c r="J1" t="s">
        <v>490</v>
      </c>
    </row>
    <row r="2" spans="1:10" x14ac:dyDescent="0.25">
      <c r="A2" t="s">
        <v>293</v>
      </c>
      <c r="B2">
        <v>21</v>
      </c>
      <c r="C2">
        <v>0.78</v>
      </c>
      <c r="E2">
        <f>AVERAGE(B2:B17)</f>
        <v>15.25</v>
      </c>
      <c r="F2">
        <f>SUM(B2:B21,B23:B31,B34,B36:B39,B50:B59)/43</f>
        <v>17.418604651162791</v>
      </c>
      <c r="G2">
        <f>AVERAGE(B2:B21,B23:B31,B34,B36:B39,B50:B59,B67,B72:B77,B83,B85:B116,B119:B128,B132:B146,B148:B150,B152:B160,B164:B195)</f>
        <v>14.339869281045752</v>
      </c>
      <c r="H2">
        <f>AVERAGE(C2:C17)</f>
        <v>0.35500000000000004</v>
      </c>
      <c r="I2">
        <f>SUM(C2:C21,C23:C31,C34,C36:C39,C50:C59)/43</f>
        <v>0.47999999999999993</v>
      </c>
      <c r="J2">
        <f>AVERAGE(C2:C21,C23:C31,C34,C36:C39,C50:C59,C67,C72:C77,C83,C85:C116,C119:C128,C132:C146,C148:C150,C152:C160,C164:C195)</f>
        <v>0.31529411764705889</v>
      </c>
    </row>
    <row r="3" spans="1:10" x14ac:dyDescent="0.25">
      <c r="A3" t="s">
        <v>294</v>
      </c>
      <c r="B3">
        <v>13</v>
      </c>
      <c r="C3">
        <v>0.26</v>
      </c>
    </row>
    <row r="4" spans="1:10" x14ac:dyDescent="0.25">
      <c r="A4" t="s">
        <v>295</v>
      </c>
      <c r="B4">
        <v>15</v>
      </c>
      <c r="C4">
        <v>0.28999999999999998</v>
      </c>
    </row>
    <row r="5" spans="1:10" x14ac:dyDescent="0.25">
      <c r="A5" t="s">
        <v>296</v>
      </c>
      <c r="B5">
        <v>15</v>
      </c>
      <c r="C5">
        <v>0.33</v>
      </c>
    </row>
    <row r="6" spans="1:10" x14ac:dyDescent="0.25">
      <c r="A6" t="s">
        <v>297</v>
      </c>
      <c r="B6">
        <v>12</v>
      </c>
      <c r="C6">
        <v>0.18</v>
      </c>
    </row>
    <row r="7" spans="1:10" x14ac:dyDescent="0.25">
      <c r="A7" t="s">
        <v>298</v>
      </c>
      <c r="B7">
        <v>11</v>
      </c>
      <c r="C7">
        <v>0.14000000000000001</v>
      </c>
    </row>
    <row r="8" spans="1:10" x14ac:dyDescent="0.25">
      <c r="A8" t="s">
        <v>299</v>
      </c>
      <c r="B8">
        <v>17</v>
      </c>
      <c r="C8">
        <v>0.43</v>
      </c>
    </row>
    <row r="9" spans="1:10" x14ac:dyDescent="0.25">
      <c r="A9" t="s">
        <v>300</v>
      </c>
      <c r="B9">
        <v>13</v>
      </c>
      <c r="C9">
        <v>0.18</v>
      </c>
    </row>
    <row r="10" spans="1:10" x14ac:dyDescent="0.25">
      <c r="A10" t="s">
        <v>301</v>
      </c>
      <c r="B10">
        <v>23</v>
      </c>
      <c r="C10">
        <v>0.55000000000000004</v>
      </c>
    </row>
    <row r="11" spans="1:10" x14ac:dyDescent="0.25">
      <c r="A11" t="s">
        <v>302</v>
      </c>
      <c r="B11">
        <v>8</v>
      </c>
      <c r="C11">
        <v>0.14000000000000001</v>
      </c>
    </row>
    <row r="12" spans="1:10" x14ac:dyDescent="0.25">
      <c r="A12" t="s">
        <v>303</v>
      </c>
      <c r="B12">
        <v>17</v>
      </c>
      <c r="C12">
        <v>0.42</v>
      </c>
    </row>
    <row r="13" spans="1:10" x14ac:dyDescent="0.25">
      <c r="A13" t="s">
        <v>304</v>
      </c>
      <c r="B13">
        <v>17</v>
      </c>
      <c r="C13">
        <v>0.55000000000000004</v>
      </c>
    </row>
    <row r="14" spans="1:10" x14ac:dyDescent="0.25">
      <c r="A14" t="s">
        <v>305</v>
      </c>
      <c r="B14">
        <v>16</v>
      </c>
      <c r="C14">
        <v>0.46</v>
      </c>
    </row>
    <row r="15" spans="1:10" x14ac:dyDescent="0.25">
      <c r="A15" t="s">
        <v>306</v>
      </c>
      <c r="B15">
        <v>18</v>
      </c>
      <c r="C15">
        <v>0.47</v>
      </c>
    </row>
    <row r="16" spans="1:10" x14ac:dyDescent="0.25">
      <c r="A16" t="s">
        <v>307</v>
      </c>
      <c r="B16">
        <v>16</v>
      </c>
      <c r="C16">
        <v>0.3</v>
      </c>
    </row>
    <row r="17" spans="1:8" x14ac:dyDescent="0.25">
      <c r="A17" t="s">
        <v>308</v>
      </c>
      <c r="B17">
        <v>12</v>
      </c>
      <c r="C17">
        <v>0.2</v>
      </c>
    </row>
    <row r="18" spans="1:8" x14ac:dyDescent="0.25">
      <c r="A18" t="s">
        <v>309</v>
      </c>
      <c r="B18">
        <v>20</v>
      </c>
      <c r="C18">
        <v>0.76</v>
      </c>
      <c r="E18">
        <f>SUM(B18:B21,B23:B31)/13</f>
        <v>16.615384615384617</v>
      </c>
      <c r="H18">
        <f>SUM(C18:C21,C23:C311)/13</f>
        <v>3.4523076923076932</v>
      </c>
    </row>
    <row r="19" spans="1:8" x14ac:dyDescent="0.25">
      <c r="A19" t="s">
        <v>310</v>
      </c>
      <c r="B19">
        <v>19</v>
      </c>
      <c r="C19">
        <v>0.4</v>
      </c>
    </row>
    <row r="20" spans="1:8" x14ac:dyDescent="0.25">
      <c r="A20" t="s">
        <v>311</v>
      </c>
      <c r="B20">
        <v>21</v>
      </c>
      <c r="C20">
        <v>0.96</v>
      </c>
    </row>
    <row r="21" spans="1:8" x14ac:dyDescent="0.25">
      <c r="A21" t="s">
        <v>312</v>
      </c>
      <c r="B21">
        <v>20</v>
      </c>
      <c r="C21">
        <v>0.6</v>
      </c>
    </row>
    <row r="22" spans="1:8" x14ac:dyDescent="0.25">
      <c r="A22" t="s">
        <v>313</v>
      </c>
      <c r="B22">
        <v>17</v>
      </c>
      <c r="C22">
        <v>0.39</v>
      </c>
      <c r="D22" t="s">
        <v>100</v>
      </c>
    </row>
    <row r="23" spans="1:8" x14ac:dyDescent="0.25">
      <c r="A23" t="s">
        <v>314</v>
      </c>
      <c r="B23">
        <v>19</v>
      </c>
      <c r="C23">
        <v>0.77</v>
      </c>
    </row>
    <row r="24" spans="1:8" x14ac:dyDescent="0.25">
      <c r="A24" t="s">
        <v>315</v>
      </c>
      <c r="B24">
        <v>12</v>
      </c>
      <c r="C24">
        <v>0.14000000000000001</v>
      </c>
    </row>
    <row r="25" spans="1:8" x14ac:dyDescent="0.25">
      <c r="A25" t="s">
        <v>316</v>
      </c>
      <c r="B25">
        <v>20</v>
      </c>
      <c r="C25">
        <v>0.67</v>
      </c>
    </row>
    <row r="26" spans="1:8" x14ac:dyDescent="0.25">
      <c r="A26" t="s">
        <v>317</v>
      </c>
      <c r="B26">
        <v>13</v>
      </c>
      <c r="C26">
        <v>0.22</v>
      </c>
    </row>
    <row r="27" spans="1:8" x14ac:dyDescent="0.25">
      <c r="A27" t="s">
        <v>318</v>
      </c>
      <c r="B27">
        <v>17</v>
      </c>
      <c r="C27">
        <v>0.48</v>
      </c>
    </row>
    <row r="28" spans="1:8" x14ac:dyDescent="0.25">
      <c r="A28" t="s">
        <v>319</v>
      </c>
      <c r="B28">
        <v>9</v>
      </c>
      <c r="C28">
        <v>0.06</v>
      </c>
    </row>
    <row r="29" spans="1:8" x14ac:dyDescent="0.25">
      <c r="A29" t="s">
        <v>320</v>
      </c>
      <c r="B29">
        <v>17</v>
      </c>
      <c r="C29">
        <v>0.6</v>
      </c>
    </row>
    <row r="30" spans="1:8" x14ac:dyDescent="0.25">
      <c r="A30" t="s">
        <v>321</v>
      </c>
      <c r="B30">
        <v>16</v>
      </c>
      <c r="C30">
        <v>0.22</v>
      </c>
    </row>
    <row r="31" spans="1:8" x14ac:dyDescent="0.25">
      <c r="A31" t="s">
        <v>322</v>
      </c>
      <c r="B31">
        <v>13</v>
      </c>
      <c r="C31">
        <v>0.16</v>
      </c>
    </row>
    <row r="32" spans="1:8" x14ac:dyDescent="0.25">
      <c r="A32" t="s">
        <v>323</v>
      </c>
      <c r="D32" t="s">
        <v>100</v>
      </c>
    </row>
    <row r="33" spans="1:8" x14ac:dyDescent="0.25">
      <c r="A33" t="s">
        <v>324</v>
      </c>
      <c r="D33" t="s">
        <v>100</v>
      </c>
    </row>
    <row r="34" spans="1:8" x14ac:dyDescent="0.25">
      <c r="A34" t="s">
        <v>325</v>
      </c>
      <c r="B34">
        <v>19</v>
      </c>
      <c r="C34">
        <v>0.54</v>
      </c>
      <c r="E34">
        <f>SUM(B34,B36:B39)/5</f>
        <v>20.6</v>
      </c>
      <c r="H34">
        <f>SUM(C34,C36:C39)/5</f>
        <v>0.66</v>
      </c>
    </row>
    <row r="35" spans="1:8" x14ac:dyDescent="0.25">
      <c r="A35" t="s">
        <v>326</v>
      </c>
      <c r="B35">
        <v>12</v>
      </c>
      <c r="C35">
        <v>0.22</v>
      </c>
      <c r="D35" t="s">
        <v>100</v>
      </c>
    </row>
    <row r="36" spans="1:8" x14ac:dyDescent="0.25">
      <c r="A36" t="s">
        <v>327</v>
      </c>
      <c r="B36">
        <v>20</v>
      </c>
      <c r="C36">
        <v>0.44</v>
      </c>
    </row>
    <row r="37" spans="1:8" x14ac:dyDescent="0.25">
      <c r="A37" t="s">
        <v>328</v>
      </c>
      <c r="B37">
        <v>27</v>
      </c>
      <c r="C37">
        <v>1.08</v>
      </c>
    </row>
    <row r="38" spans="1:8" x14ac:dyDescent="0.25">
      <c r="A38" t="s">
        <v>329</v>
      </c>
      <c r="B38">
        <v>20</v>
      </c>
      <c r="C38">
        <v>0.79</v>
      </c>
    </row>
    <row r="39" spans="1:8" x14ac:dyDescent="0.25">
      <c r="A39" t="s">
        <v>330</v>
      </c>
      <c r="B39">
        <v>17</v>
      </c>
      <c r="C39">
        <v>0.45</v>
      </c>
    </row>
    <row r="40" spans="1:8" x14ac:dyDescent="0.25">
      <c r="A40" t="s">
        <v>331</v>
      </c>
      <c r="D40" t="s">
        <v>100</v>
      </c>
    </row>
    <row r="41" spans="1:8" x14ac:dyDescent="0.25">
      <c r="A41" t="s">
        <v>332</v>
      </c>
      <c r="D41" t="s">
        <v>100</v>
      </c>
    </row>
    <row r="42" spans="1:8" x14ac:dyDescent="0.25">
      <c r="A42" t="s">
        <v>333</v>
      </c>
      <c r="D42" t="s">
        <v>100</v>
      </c>
    </row>
    <row r="43" spans="1:8" x14ac:dyDescent="0.25">
      <c r="A43" t="s">
        <v>334</v>
      </c>
      <c r="D43" t="s">
        <v>100</v>
      </c>
    </row>
    <row r="44" spans="1:8" x14ac:dyDescent="0.25">
      <c r="A44" t="s">
        <v>335</v>
      </c>
      <c r="D44" t="s">
        <v>100</v>
      </c>
    </row>
    <row r="45" spans="1:8" x14ac:dyDescent="0.25">
      <c r="A45" t="s">
        <v>336</v>
      </c>
      <c r="D45" t="s">
        <v>100</v>
      </c>
    </row>
    <row r="46" spans="1:8" x14ac:dyDescent="0.25">
      <c r="A46" t="s">
        <v>337</v>
      </c>
      <c r="D46" t="s">
        <v>100</v>
      </c>
    </row>
    <row r="47" spans="1:8" x14ac:dyDescent="0.25">
      <c r="A47" t="s">
        <v>338</v>
      </c>
      <c r="D47" t="s">
        <v>100</v>
      </c>
    </row>
    <row r="48" spans="1:8" x14ac:dyDescent="0.25">
      <c r="A48" t="s">
        <v>339</v>
      </c>
      <c r="D48" t="s">
        <v>100</v>
      </c>
    </row>
    <row r="49" spans="1:8" x14ac:dyDescent="0.25">
      <c r="A49" t="s">
        <v>340</v>
      </c>
      <c r="D49" t="s">
        <v>100</v>
      </c>
    </row>
    <row r="50" spans="1:8" x14ac:dyDescent="0.25">
      <c r="A50" t="s">
        <v>341</v>
      </c>
      <c r="B50">
        <v>26</v>
      </c>
      <c r="C50">
        <v>0.89</v>
      </c>
      <c r="E50">
        <f>AVERAGE(B50:B59)</f>
        <v>18.600000000000001</v>
      </c>
      <c r="H50">
        <f>AVERAGE(C50:C59)</f>
        <v>0.56200000000000006</v>
      </c>
    </row>
    <row r="51" spans="1:8" x14ac:dyDescent="0.25">
      <c r="A51" t="s">
        <v>342</v>
      </c>
      <c r="B51">
        <v>25</v>
      </c>
      <c r="C51">
        <v>0.9</v>
      </c>
    </row>
    <row r="52" spans="1:8" x14ac:dyDescent="0.25">
      <c r="A52" t="s">
        <v>343</v>
      </c>
      <c r="B52">
        <v>17</v>
      </c>
      <c r="C52">
        <v>0.22</v>
      </c>
    </row>
    <row r="53" spans="1:8" x14ac:dyDescent="0.25">
      <c r="A53" t="s">
        <v>344</v>
      </c>
      <c r="B53">
        <v>22</v>
      </c>
      <c r="C53">
        <v>1.05</v>
      </c>
    </row>
    <row r="54" spans="1:8" x14ac:dyDescent="0.25">
      <c r="A54" t="s">
        <v>345</v>
      </c>
      <c r="B54">
        <v>13</v>
      </c>
      <c r="C54">
        <v>0.19</v>
      </c>
    </row>
    <row r="55" spans="1:8" x14ac:dyDescent="0.25">
      <c r="A55" t="s">
        <v>346</v>
      </c>
      <c r="B55">
        <v>15</v>
      </c>
      <c r="C55">
        <v>0.35</v>
      </c>
    </row>
    <row r="56" spans="1:8" x14ac:dyDescent="0.25">
      <c r="A56" t="s">
        <v>347</v>
      </c>
      <c r="B56">
        <v>17</v>
      </c>
      <c r="C56">
        <v>0.33</v>
      </c>
    </row>
    <row r="57" spans="1:8" x14ac:dyDescent="0.25">
      <c r="A57" t="s">
        <v>348</v>
      </c>
      <c r="B57">
        <v>11</v>
      </c>
      <c r="C57">
        <v>0.18</v>
      </c>
    </row>
    <row r="58" spans="1:8" x14ac:dyDescent="0.25">
      <c r="A58" t="s">
        <v>349</v>
      </c>
      <c r="B58">
        <v>20</v>
      </c>
      <c r="C58">
        <v>0.72</v>
      </c>
    </row>
    <row r="59" spans="1:8" x14ac:dyDescent="0.25">
      <c r="A59" t="s">
        <v>350</v>
      </c>
      <c r="B59">
        <v>20</v>
      </c>
      <c r="C59">
        <v>0.79</v>
      </c>
    </row>
    <row r="60" spans="1:8" x14ac:dyDescent="0.25">
      <c r="A60" t="s">
        <v>351</v>
      </c>
      <c r="D60" t="s">
        <v>100</v>
      </c>
    </row>
    <row r="61" spans="1:8" x14ac:dyDescent="0.25">
      <c r="A61" t="s">
        <v>352</v>
      </c>
      <c r="D61" t="s">
        <v>100</v>
      </c>
    </row>
    <row r="62" spans="1:8" x14ac:dyDescent="0.25">
      <c r="A62" t="s">
        <v>353</v>
      </c>
      <c r="D62" t="s">
        <v>100</v>
      </c>
    </row>
    <row r="63" spans="1:8" x14ac:dyDescent="0.25">
      <c r="A63" t="s">
        <v>354</v>
      </c>
      <c r="D63" t="s">
        <v>100</v>
      </c>
    </row>
    <row r="64" spans="1:8" x14ac:dyDescent="0.25">
      <c r="A64" t="s">
        <v>355</v>
      </c>
      <c r="D64" t="s">
        <v>100</v>
      </c>
    </row>
    <row r="65" spans="1:9" x14ac:dyDescent="0.25">
      <c r="A65" t="s">
        <v>356</v>
      </c>
      <c r="D65" t="s">
        <v>100</v>
      </c>
    </row>
    <row r="67" spans="1:9" x14ac:dyDescent="0.25">
      <c r="A67" t="s">
        <v>357</v>
      </c>
      <c r="B67">
        <v>11</v>
      </c>
      <c r="C67">
        <v>0.21</v>
      </c>
      <c r="E67">
        <f>SUM(B67,B72:B77)/7</f>
        <v>14.857142857142858</v>
      </c>
      <c r="F67">
        <f>SUM(B67:B77,B83,B85:B116,B119:B128)/50</f>
        <v>14.96</v>
      </c>
      <c r="H67">
        <f>SUM(C67,C72:C77)/7</f>
        <v>0.33571428571428574</v>
      </c>
      <c r="I67">
        <f>SUM(C67,C72:C77,C83,C85:C116,C119:C128)/50</f>
        <v>0.30280000000000001</v>
      </c>
    </row>
    <row r="68" spans="1:9" x14ac:dyDescent="0.25">
      <c r="A68" t="s">
        <v>358</v>
      </c>
      <c r="B68">
        <v>12</v>
      </c>
      <c r="C68">
        <v>0.18</v>
      </c>
      <c r="D68" t="s">
        <v>100</v>
      </c>
    </row>
    <row r="69" spans="1:9" x14ac:dyDescent="0.25">
      <c r="A69" t="s">
        <v>359</v>
      </c>
      <c r="B69">
        <v>17</v>
      </c>
      <c r="C69">
        <v>0.28000000000000003</v>
      </c>
      <c r="D69" t="s">
        <v>100</v>
      </c>
    </row>
    <row r="70" spans="1:9" x14ac:dyDescent="0.25">
      <c r="A70" t="s">
        <v>360</v>
      </c>
      <c r="B70">
        <v>13</v>
      </c>
      <c r="C70">
        <v>0.24</v>
      </c>
      <c r="D70" t="s">
        <v>100</v>
      </c>
    </row>
    <row r="71" spans="1:9" x14ac:dyDescent="0.25">
      <c r="A71" t="s">
        <v>361</v>
      </c>
      <c r="B71">
        <v>11</v>
      </c>
      <c r="C71">
        <v>0.06</v>
      </c>
      <c r="D71" t="s">
        <v>100</v>
      </c>
    </row>
    <row r="72" spans="1:9" x14ac:dyDescent="0.25">
      <c r="A72" t="s">
        <v>362</v>
      </c>
      <c r="B72">
        <v>16</v>
      </c>
      <c r="C72">
        <v>0.46</v>
      </c>
    </row>
    <row r="73" spans="1:9" x14ac:dyDescent="0.25">
      <c r="A73" t="s">
        <v>363</v>
      </c>
      <c r="B73">
        <v>18</v>
      </c>
      <c r="C73">
        <v>0.66</v>
      </c>
    </row>
    <row r="74" spans="1:9" x14ac:dyDescent="0.25">
      <c r="A74" t="s">
        <v>364</v>
      </c>
      <c r="B74">
        <v>12</v>
      </c>
      <c r="C74">
        <v>0.1</v>
      </c>
    </row>
    <row r="75" spans="1:9" x14ac:dyDescent="0.25">
      <c r="A75" t="s">
        <v>365</v>
      </c>
      <c r="B75">
        <v>18</v>
      </c>
      <c r="C75">
        <v>0.51</v>
      </c>
    </row>
    <row r="76" spans="1:9" x14ac:dyDescent="0.25">
      <c r="A76" t="s">
        <v>366</v>
      </c>
      <c r="B76">
        <v>11</v>
      </c>
      <c r="C76">
        <v>0.16</v>
      </c>
    </row>
    <row r="77" spans="1:9" x14ac:dyDescent="0.25">
      <c r="A77" t="s">
        <v>367</v>
      </c>
      <c r="B77">
        <v>18</v>
      </c>
      <c r="C77">
        <v>0.25</v>
      </c>
    </row>
    <row r="78" spans="1:9" x14ac:dyDescent="0.25">
      <c r="A78" t="s">
        <v>368</v>
      </c>
      <c r="D78" t="s">
        <v>100</v>
      </c>
    </row>
    <row r="79" spans="1:9" x14ac:dyDescent="0.25">
      <c r="A79" t="s">
        <v>369</v>
      </c>
      <c r="D79" t="s">
        <v>100</v>
      </c>
    </row>
    <row r="80" spans="1:9" x14ac:dyDescent="0.25">
      <c r="A80" t="s">
        <v>370</v>
      </c>
      <c r="D80" t="s">
        <v>100</v>
      </c>
    </row>
    <row r="81" spans="1:8" x14ac:dyDescent="0.25">
      <c r="A81" t="s">
        <v>371</v>
      </c>
      <c r="D81" t="s">
        <v>100</v>
      </c>
    </row>
    <row r="82" spans="1:8" x14ac:dyDescent="0.25">
      <c r="A82" t="s">
        <v>372</v>
      </c>
      <c r="D82" t="s">
        <v>100</v>
      </c>
    </row>
    <row r="83" spans="1:8" x14ac:dyDescent="0.25">
      <c r="A83" t="s">
        <v>373</v>
      </c>
      <c r="B83">
        <v>15</v>
      </c>
      <c r="C83">
        <v>0.35</v>
      </c>
      <c r="E83">
        <f>SUM(B83,B85:B98)/15</f>
        <v>12.466666666666667</v>
      </c>
      <c r="H83">
        <f>SUM(C83,C85:C98)/15</f>
        <v>0.21799999999999997</v>
      </c>
    </row>
    <row r="84" spans="1:8" x14ac:dyDescent="0.25">
      <c r="A84" t="s">
        <v>374</v>
      </c>
      <c r="B84">
        <v>13</v>
      </c>
      <c r="C84">
        <v>0.21</v>
      </c>
      <c r="D84" t="s">
        <v>100</v>
      </c>
    </row>
    <row r="85" spans="1:8" x14ac:dyDescent="0.25">
      <c r="A85" t="s">
        <v>375</v>
      </c>
      <c r="B85">
        <v>8</v>
      </c>
      <c r="C85">
        <v>0.1</v>
      </c>
    </row>
    <row r="86" spans="1:8" x14ac:dyDescent="0.25">
      <c r="A86" t="s">
        <v>376</v>
      </c>
      <c r="B86">
        <v>12</v>
      </c>
      <c r="C86">
        <v>0.25</v>
      </c>
    </row>
    <row r="87" spans="1:8" x14ac:dyDescent="0.25">
      <c r="A87" t="s">
        <v>377</v>
      </c>
      <c r="B87">
        <v>12</v>
      </c>
      <c r="C87">
        <v>0.17</v>
      </c>
    </row>
    <row r="88" spans="1:8" x14ac:dyDescent="0.25">
      <c r="A88" t="s">
        <v>378</v>
      </c>
      <c r="B88">
        <v>9</v>
      </c>
      <c r="C88">
        <v>0.11</v>
      </c>
    </row>
    <row r="89" spans="1:8" x14ac:dyDescent="0.25">
      <c r="A89" t="s">
        <v>379</v>
      </c>
      <c r="B89">
        <v>13</v>
      </c>
      <c r="C89">
        <v>0.18</v>
      </c>
    </row>
    <row r="90" spans="1:8" x14ac:dyDescent="0.25">
      <c r="A90" t="s">
        <v>380</v>
      </c>
      <c r="B90">
        <v>13</v>
      </c>
      <c r="C90">
        <v>0.15</v>
      </c>
    </row>
    <row r="91" spans="1:8" x14ac:dyDescent="0.25">
      <c r="A91" t="s">
        <v>381</v>
      </c>
      <c r="B91">
        <v>8</v>
      </c>
      <c r="C91">
        <v>0.09</v>
      </c>
    </row>
    <row r="92" spans="1:8" x14ac:dyDescent="0.25">
      <c r="A92" t="s">
        <v>382</v>
      </c>
      <c r="B92">
        <v>18</v>
      </c>
      <c r="C92">
        <v>0.56000000000000005</v>
      </c>
    </row>
    <row r="93" spans="1:8" x14ac:dyDescent="0.25">
      <c r="A93" t="s">
        <v>383</v>
      </c>
      <c r="B93">
        <v>14</v>
      </c>
      <c r="C93">
        <v>0.26</v>
      </c>
    </row>
    <row r="94" spans="1:8" x14ac:dyDescent="0.25">
      <c r="A94" t="s">
        <v>384</v>
      </c>
      <c r="B94">
        <v>14</v>
      </c>
      <c r="C94">
        <v>0.23</v>
      </c>
    </row>
    <row r="95" spans="1:8" x14ac:dyDescent="0.25">
      <c r="A95" t="s">
        <v>385</v>
      </c>
      <c r="B95">
        <v>15</v>
      </c>
      <c r="C95">
        <v>0.24</v>
      </c>
    </row>
    <row r="96" spans="1:8" x14ac:dyDescent="0.25">
      <c r="A96" t="s">
        <v>386</v>
      </c>
      <c r="B96">
        <v>14</v>
      </c>
      <c r="C96">
        <v>0.21</v>
      </c>
    </row>
    <row r="97" spans="1:8" x14ac:dyDescent="0.25">
      <c r="A97" t="s">
        <v>387</v>
      </c>
      <c r="B97">
        <v>12</v>
      </c>
      <c r="C97">
        <v>0.25</v>
      </c>
    </row>
    <row r="98" spans="1:8" x14ac:dyDescent="0.25">
      <c r="A98" t="s">
        <v>388</v>
      </c>
      <c r="B98">
        <v>10</v>
      </c>
      <c r="C98">
        <v>0.12</v>
      </c>
    </row>
    <row r="99" spans="1:8" x14ac:dyDescent="0.25">
      <c r="A99" t="s">
        <v>389</v>
      </c>
      <c r="B99">
        <v>18</v>
      </c>
      <c r="C99">
        <v>0.95</v>
      </c>
      <c r="E99">
        <f>AVERAGE(B99:B114)</f>
        <v>13.625</v>
      </c>
      <c r="H99">
        <f>AVERAGE(C99:C114)</f>
        <v>0.28500000000000003</v>
      </c>
    </row>
    <row r="100" spans="1:8" x14ac:dyDescent="0.25">
      <c r="A100" t="s">
        <v>390</v>
      </c>
      <c r="B100">
        <v>11</v>
      </c>
      <c r="C100">
        <v>0.13</v>
      </c>
    </row>
    <row r="101" spans="1:8" x14ac:dyDescent="0.25">
      <c r="A101" t="s">
        <v>391</v>
      </c>
      <c r="B101">
        <v>16</v>
      </c>
      <c r="C101">
        <v>0.23</v>
      </c>
    </row>
    <row r="102" spans="1:8" x14ac:dyDescent="0.25">
      <c r="A102" t="s">
        <v>392</v>
      </c>
      <c r="B102">
        <v>11</v>
      </c>
      <c r="C102">
        <v>0.16</v>
      </c>
    </row>
    <row r="103" spans="1:8" x14ac:dyDescent="0.25">
      <c r="A103" t="s">
        <v>393</v>
      </c>
      <c r="B103">
        <v>10</v>
      </c>
      <c r="C103">
        <v>0.1</v>
      </c>
    </row>
    <row r="104" spans="1:8" x14ac:dyDescent="0.25">
      <c r="A104" t="s">
        <v>394</v>
      </c>
      <c r="B104">
        <v>19</v>
      </c>
      <c r="C104">
        <v>0.41</v>
      </c>
    </row>
    <row r="105" spans="1:8" x14ac:dyDescent="0.25">
      <c r="A105" t="s">
        <v>395</v>
      </c>
      <c r="B105">
        <v>21</v>
      </c>
      <c r="C105">
        <v>0.75</v>
      </c>
    </row>
    <row r="106" spans="1:8" x14ac:dyDescent="0.25">
      <c r="A106" t="s">
        <v>396</v>
      </c>
      <c r="B106">
        <v>14</v>
      </c>
      <c r="C106">
        <v>0.2</v>
      </c>
    </row>
    <row r="107" spans="1:8" x14ac:dyDescent="0.25">
      <c r="A107" t="s">
        <v>397</v>
      </c>
      <c r="B107">
        <v>12</v>
      </c>
      <c r="C107">
        <v>0.1</v>
      </c>
    </row>
    <row r="108" spans="1:8" x14ac:dyDescent="0.25">
      <c r="A108" t="s">
        <v>398</v>
      </c>
      <c r="B108">
        <v>17</v>
      </c>
      <c r="C108">
        <v>0.44</v>
      </c>
    </row>
    <row r="109" spans="1:8" x14ac:dyDescent="0.25">
      <c r="A109" t="s">
        <v>399</v>
      </c>
      <c r="B109">
        <v>21</v>
      </c>
      <c r="C109">
        <v>0.49</v>
      </c>
    </row>
    <row r="110" spans="1:8" x14ac:dyDescent="0.25">
      <c r="A110" t="s">
        <v>400</v>
      </c>
      <c r="B110">
        <v>8</v>
      </c>
      <c r="C110">
        <v>0.08</v>
      </c>
    </row>
    <row r="111" spans="1:8" x14ac:dyDescent="0.25">
      <c r="A111" t="s">
        <v>401</v>
      </c>
      <c r="B111">
        <v>12</v>
      </c>
      <c r="C111">
        <v>0.19</v>
      </c>
    </row>
    <row r="112" spans="1:8" x14ac:dyDescent="0.25">
      <c r="A112" t="s">
        <v>402</v>
      </c>
      <c r="B112">
        <v>12</v>
      </c>
      <c r="C112">
        <v>0.17</v>
      </c>
    </row>
    <row r="113" spans="1:8" x14ac:dyDescent="0.25">
      <c r="A113" t="s">
        <v>403</v>
      </c>
      <c r="B113">
        <v>7</v>
      </c>
      <c r="C113">
        <v>0.08</v>
      </c>
    </row>
    <row r="114" spans="1:8" x14ac:dyDescent="0.25">
      <c r="A114" t="s">
        <v>404</v>
      </c>
      <c r="B114">
        <v>9</v>
      </c>
      <c r="C114">
        <v>0.08</v>
      </c>
    </row>
    <row r="115" spans="1:8" x14ac:dyDescent="0.25">
      <c r="A115" t="s">
        <v>405</v>
      </c>
      <c r="B115">
        <v>17</v>
      </c>
      <c r="C115">
        <v>0.97</v>
      </c>
      <c r="E115">
        <f>SUM(B115:B116,B119:B128)/12</f>
        <v>15.5</v>
      </c>
      <c r="H115">
        <f>SUM(C115:C116,C119:C128)/12</f>
        <v>0.41333333333333339</v>
      </c>
    </row>
    <row r="116" spans="1:8" x14ac:dyDescent="0.25">
      <c r="A116" t="s">
        <v>406</v>
      </c>
      <c r="B116">
        <v>19</v>
      </c>
      <c r="C116">
        <v>0.47</v>
      </c>
    </row>
    <row r="117" spans="1:8" x14ac:dyDescent="0.25">
      <c r="A117" t="s">
        <v>407</v>
      </c>
      <c r="B117">
        <v>21</v>
      </c>
      <c r="C117">
        <v>0.55000000000000004</v>
      </c>
      <c r="D117" t="s">
        <v>100</v>
      </c>
    </row>
    <row r="118" spans="1:8" x14ac:dyDescent="0.25">
      <c r="A118" t="s">
        <v>408</v>
      </c>
      <c r="B118">
        <v>18</v>
      </c>
      <c r="C118">
        <v>0.3</v>
      </c>
      <c r="D118" t="s">
        <v>100</v>
      </c>
    </row>
    <row r="119" spans="1:8" x14ac:dyDescent="0.25">
      <c r="A119" t="s">
        <v>409</v>
      </c>
      <c r="B119">
        <v>21</v>
      </c>
      <c r="C119">
        <v>0.69</v>
      </c>
    </row>
    <row r="120" spans="1:8" x14ac:dyDescent="0.25">
      <c r="A120" t="s">
        <v>410</v>
      </c>
      <c r="B120">
        <v>16</v>
      </c>
      <c r="C120">
        <v>0.65</v>
      </c>
    </row>
    <row r="121" spans="1:8" x14ac:dyDescent="0.25">
      <c r="A121" t="s">
        <v>411</v>
      </c>
      <c r="B121">
        <v>15</v>
      </c>
      <c r="C121">
        <v>0.45</v>
      </c>
    </row>
    <row r="122" spans="1:8" x14ac:dyDescent="0.25">
      <c r="A122" t="s">
        <v>412</v>
      </c>
      <c r="B122">
        <v>14</v>
      </c>
      <c r="C122">
        <v>0.21</v>
      </c>
    </row>
    <row r="123" spans="1:8" x14ac:dyDescent="0.25">
      <c r="A123" t="s">
        <v>413</v>
      </c>
      <c r="B123">
        <v>12</v>
      </c>
      <c r="C123">
        <v>0.3</v>
      </c>
    </row>
    <row r="124" spans="1:8" x14ac:dyDescent="0.25">
      <c r="A124" t="s">
        <v>414</v>
      </c>
      <c r="B124">
        <v>18</v>
      </c>
      <c r="C124">
        <v>0.35</v>
      </c>
    </row>
    <row r="125" spans="1:8" x14ac:dyDescent="0.25">
      <c r="A125" t="s">
        <v>415</v>
      </c>
      <c r="B125">
        <v>15</v>
      </c>
      <c r="C125">
        <v>0.28000000000000003</v>
      </c>
    </row>
    <row r="126" spans="1:8" x14ac:dyDescent="0.25">
      <c r="A126" t="s">
        <v>416</v>
      </c>
      <c r="B126">
        <v>13</v>
      </c>
      <c r="C126">
        <v>0.19</v>
      </c>
    </row>
    <row r="127" spans="1:8" x14ac:dyDescent="0.25">
      <c r="A127" t="s">
        <v>417</v>
      </c>
      <c r="B127">
        <v>13</v>
      </c>
      <c r="C127">
        <v>0.15</v>
      </c>
    </row>
    <row r="128" spans="1:8" x14ac:dyDescent="0.25">
      <c r="A128" t="s">
        <v>418</v>
      </c>
      <c r="B128">
        <v>13</v>
      </c>
      <c r="C128">
        <v>0.25</v>
      </c>
    </row>
    <row r="129" spans="1:9" x14ac:dyDescent="0.25">
      <c r="A129" t="s">
        <v>419</v>
      </c>
      <c r="B129">
        <v>12</v>
      </c>
      <c r="C129">
        <v>0.16</v>
      </c>
      <c r="D129" t="s">
        <v>100</v>
      </c>
    </row>
    <row r="130" spans="1:9" x14ac:dyDescent="0.25">
      <c r="A130" t="s">
        <v>420</v>
      </c>
      <c r="D130" t="s">
        <v>100</v>
      </c>
    </row>
    <row r="132" spans="1:9" x14ac:dyDescent="0.25">
      <c r="A132" t="s">
        <v>421</v>
      </c>
      <c r="B132">
        <v>12</v>
      </c>
      <c r="C132">
        <v>0.23</v>
      </c>
      <c r="E132">
        <f>AVERAGE(B132:B146)</f>
        <v>12.133333333333333</v>
      </c>
      <c r="F132">
        <f>SUM(B132:B146,B148:B150,B152:B160,B164:B195)/59</f>
        <v>12.711864406779661</v>
      </c>
      <c r="H132">
        <f>AVERAGE(C132:C146)</f>
        <v>0.19066666666666665</v>
      </c>
      <c r="I132">
        <f>SUM(C132:C146,C148:C150,C152:C160,C164:C195)/59</f>
        <v>0.2111864406779661</v>
      </c>
    </row>
    <row r="133" spans="1:9" x14ac:dyDescent="0.25">
      <c r="A133" t="s">
        <v>422</v>
      </c>
      <c r="B133">
        <v>13</v>
      </c>
      <c r="C133">
        <v>0.14000000000000001</v>
      </c>
    </row>
    <row r="134" spans="1:9" x14ac:dyDescent="0.25">
      <c r="A134" t="s">
        <v>423</v>
      </c>
      <c r="B134">
        <v>11</v>
      </c>
      <c r="C134">
        <v>0.14000000000000001</v>
      </c>
    </row>
    <row r="135" spans="1:9" x14ac:dyDescent="0.25">
      <c r="A135" t="s">
        <v>424</v>
      </c>
      <c r="B135">
        <v>12</v>
      </c>
      <c r="C135">
        <v>0.21</v>
      </c>
    </row>
    <row r="136" spans="1:9" x14ac:dyDescent="0.25">
      <c r="A136" t="s">
        <v>425</v>
      </c>
      <c r="B136">
        <v>16</v>
      </c>
      <c r="C136">
        <v>0.34</v>
      </c>
    </row>
    <row r="137" spans="1:9" x14ac:dyDescent="0.25">
      <c r="A137" t="s">
        <v>426</v>
      </c>
      <c r="B137">
        <v>11</v>
      </c>
      <c r="C137">
        <v>0.13</v>
      </c>
    </row>
    <row r="138" spans="1:9" x14ac:dyDescent="0.25">
      <c r="A138" t="s">
        <v>427</v>
      </c>
      <c r="B138">
        <v>12</v>
      </c>
      <c r="C138">
        <v>0.17</v>
      </c>
    </row>
    <row r="139" spans="1:9" x14ac:dyDescent="0.25">
      <c r="A139" t="s">
        <v>428</v>
      </c>
      <c r="B139">
        <v>12</v>
      </c>
      <c r="C139">
        <v>0.18</v>
      </c>
    </row>
    <row r="140" spans="1:9" x14ac:dyDescent="0.25">
      <c r="A140" t="s">
        <v>429</v>
      </c>
      <c r="B140">
        <v>10</v>
      </c>
      <c r="C140">
        <v>0.14000000000000001</v>
      </c>
    </row>
    <row r="141" spans="1:9" x14ac:dyDescent="0.25">
      <c r="A141" t="s">
        <v>430</v>
      </c>
      <c r="B141">
        <v>14</v>
      </c>
      <c r="C141">
        <v>0.28000000000000003</v>
      </c>
    </row>
    <row r="142" spans="1:9" x14ac:dyDescent="0.25">
      <c r="A142" t="s">
        <v>431</v>
      </c>
      <c r="B142">
        <v>13</v>
      </c>
      <c r="C142">
        <v>0.23</v>
      </c>
    </row>
    <row r="143" spans="1:9" x14ac:dyDescent="0.25">
      <c r="A143" t="s">
        <v>432</v>
      </c>
      <c r="B143">
        <v>12</v>
      </c>
      <c r="C143">
        <v>0.2</v>
      </c>
    </row>
    <row r="144" spans="1:9" x14ac:dyDescent="0.25">
      <c r="A144" t="s">
        <v>433</v>
      </c>
      <c r="B144">
        <v>14</v>
      </c>
      <c r="C144">
        <v>0.24</v>
      </c>
    </row>
    <row r="145" spans="1:8" x14ac:dyDescent="0.25">
      <c r="A145" t="s">
        <v>434</v>
      </c>
      <c r="B145">
        <v>11</v>
      </c>
      <c r="C145">
        <v>0.12</v>
      </c>
    </row>
    <row r="146" spans="1:8" x14ac:dyDescent="0.25">
      <c r="A146" t="s">
        <v>435</v>
      </c>
      <c r="B146">
        <v>9</v>
      </c>
      <c r="C146">
        <v>0.11</v>
      </c>
    </row>
    <row r="147" spans="1:8" x14ac:dyDescent="0.25">
      <c r="A147" t="s">
        <v>436</v>
      </c>
      <c r="D147" t="s">
        <v>100</v>
      </c>
    </row>
    <row r="148" spans="1:8" x14ac:dyDescent="0.25">
      <c r="A148" t="s">
        <v>437</v>
      </c>
      <c r="B148">
        <v>8</v>
      </c>
      <c r="C148">
        <v>0.12</v>
      </c>
      <c r="E148">
        <f>SUM(B148:B150,B152:B160)/12</f>
        <v>10.916666666666666</v>
      </c>
      <c r="H148">
        <f>SUM(C148:C150,C152:C160)/12</f>
        <v>0.14416666666666667</v>
      </c>
    </row>
    <row r="149" spans="1:8" x14ac:dyDescent="0.25">
      <c r="A149" t="s">
        <v>438</v>
      </c>
      <c r="B149">
        <v>11</v>
      </c>
      <c r="C149">
        <v>0.15</v>
      </c>
    </row>
    <row r="150" spans="1:8" x14ac:dyDescent="0.25">
      <c r="A150" t="s">
        <v>439</v>
      </c>
      <c r="B150">
        <v>8</v>
      </c>
      <c r="C150">
        <v>0.1</v>
      </c>
    </row>
    <row r="151" spans="1:8" x14ac:dyDescent="0.25">
      <c r="A151" t="s">
        <v>440</v>
      </c>
      <c r="B151">
        <v>11</v>
      </c>
      <c r="C151">
        <v>0.12</v>
      </c>
      <c r="D151" t="s">
        <v>100</v>
      </c>
    </row>
    <row r="152" spans="1:8" x14ac:dyDescent="0.25">
      <c r="A152" t="s">
        <v>441</v>
      </c>
      <c r="B152">
        <v>10</v>
      </c>
      <c r="C152">
        <v>0.12</v>
      </c>
    </row>
    <row r="153" spans="1:8" x14ac:dyDescent="0.25">
      <c r="A153" t="s">
        <v>442</v>
      </c>
      <c r="B153">
        <v>11</v>
      </c>
      <c r="C153">
        <v>0.16</v>
      </c>
    </row>
    <row r="154" spans="1:8" x14ac:dyDescent="0.25">
      <c r="A154" t="s">
        <v>443</v>
      </c>
      <c r="B154">
        <v>13</v>
      </c>
      <c r="C154">
        <v>0.21</v>
      </c>
    </row>
    <row r="155" spans="1:8" x14ac:dyDescent="0.25">
      <c r="A155" t="s">
        <v>444</v>
      </c>
      <c r="B155">
        <v>15</v>
      </c>
      <c r="C155">
        <v>0.17</v>
      </c>
    </row>
    <row r="156" spans="1:8" x14ac:dyDescent="0.25">
      <c r="A156" t="s">
        <v>445</v>
      </c>
      <c r="B156">
        <v>9</v>
      </c>
      <c r="C156">
        <v>0.08</v>
      </c>
    </row>
    <row r="157" spans="1:8" x14ac:dyDescent="0.25">
      <c r="A157" t="s">
        <v>446</v>
      </c>
      <c r="B157">
        <v>12</v>
      </c>
      <c r="C157">
        <v>0.17</v>
      </c>
    </row>
    <row r="158" spans="1:8" x14ac:dyDescent="0.25">
      <c r="A158" t="s">
        <v>447</v>
      </c>
      <c r="B158">
        <v>9</v>
      </c>
      <c r="C158">
        <v>0.09</v>
      </c>
    </row>
    <row r="159" spans="1:8" x14ac:dyDescent="0.25">
      <c r="A159" t="s">
        <v>448</v>
      </c>
      <c r="B159">
        <v>12</v>
      </c>
      <c r="C159">
        <v>0.2</v>
      </c>
    </row>
    <row r="160" spans="1:8" x14ac:dyDescent="0.25">
      <c r="A160" t="s">
        <v>449</v>
      </c>
      <c r="B160">
        <v>13</v>
      </c>
      <c r="C160">
        <v>0.16</v>
      </c>
    </row>
    <row r="161" spans="1:8" x14ac:dyDescent="0.25">
      <c r="A161" t="s">
        <v>450</v>
      </c>
      <c r="D161" t="s">
        <v>100</v>
      </c>
    </row>
    <row r="162" spans="1:8" x14ac:dyDescent="0.25">
      <c r="A162" t="s">
        <v>451</v>
      </c>
      <c r="D162" t="s">
        <v>100</v>
      </c>
    </row>
    <row r="163" spans="1:8" x14ac:dyDescent="0.25">
      <c r="A163" t="s">
        <v>452</v>
      </c>
      <c r="D163" t="s">
        <v>100</v>
      </c>
    </row>
    <row r="164" spans="1:8" x14ac:dyDescent="0.25">
      <c r="A164" t="s">
        <v>453</v>
      </c>
      <c r="B164">
        <v>16</v>
      </c>
      <c r="C164">
        <v>0.4</v>
      </c>
      <c r="E164">
        <f>AVERAGE(B164:B179)</f>
        <v>13</v>
      </c>
      <c r="H164">
        <f>AVERAGE(C164:C179)</f>
        <v>0.20312500000000006</v>
      </c>
    </row>
    <row r="165" spans="1:8" x14ac:dyDescent="0.25">
      <c r="A165" t="s">
        <v>454</v>
      </c>
      <c r="B165">
        <v>13</v>
      </c>
      <c r="C165">
        <v>0.27</v>
      </c>
    </row>
    <row r="166" spans="1:8" x14ac:dyDescent="0.25">
      <c r="A166" t="s">
        <v>455</v>
      </c>
      <c r="B166">
        <v>14</v>
      </c>
      <c r="C166">
        <v>0.19</v>
      </c>
    </row>
    <row r="167" spans="1:8" x14ac:dyDescent="0.25">
      <c r="A167" t="s">
        <v>456</v>
      </c>
      <c r="B167">
        <v>10</v>
      </c>
      <c r="C167">
        <v>0.1</v>
      </c>
    </row>
    <row r="168" spans="1:8" x14ac:dyDescent="0.25">
      <c r="A168" t="s">
        <v>457</v>
      </c>
      <c r="B168">
        <v>14</v>
      </c>
      <c r="C168">
        <v>0.26</v>
      </c>
    </row>
    <row r="169" spans="1:8" x14ac:dyDescent="0.25">
      <c r="A169" t="s">
        <v>458</v>
      </c>
      <c r="B169">
        <v>12</v>
      </c>
      <c r="C169">
        <v>0.22</v>
      </c>
    </row>
    <row r="170" spans="1:8" x14ac:dyDescent="0.25">
      <c r="A170" t="s">
        <v>459</v>
      </c>
      <c r="B170">
        <v>15</v>
      </c>
      <c r="C170">
        <v>0.19</v>
      </c>
    </row>
    <row r="171" spans="1:8" x14ac:dyDescent="0.25">
      <c r="A171" t="s">
        <v>460</v>
      </c>
      <c r="B171">
        <v>11</v>
      </c>
      <c r="C171">
        <v>0.21</v>
      </c>
    </row>
    <row r="172" spans="1:8" x14ac:dyDescent="0.25">
      <c r="A172" t="s">
        <v>461</v>
      </c>
      <c r="B172">
        <v>11</v>
      </c>
      <c r="C172">
        <v>0.11</v>
      </c>
    </row>
    <row r="173" spans="1:8" x14ac:dyDescent="0.25">
      <c r="A173" t="s">
        <v>462</v>
      </c>
      <c r="B173">
        <v>13</v>
      </c>
      <c r="C173">
        <v>0.22</v>
      </c>
    </row>
    <row r="174" spans="1:8" x14ac:dyDescent="0.25">
      <c r="A174" t="s">
        <v>463</v>
      </c>
      <c r="B174">
        <v>17</v>
      </c>
      <c r="C174">
        <v>0.25</v>
      </c>
    </row>
    <row r="175" spans="1:8" x14ac:dyDescent="0.25">
      <c r="A175" t="s">
        <v>464</v>
      </c>
      <c r="B175">
        <v>10</v>
      </c>
      <c r="C175">
        <v>0.1</v>
      </c>
    </row>
    <row r="176" spans="1:8" x14ac:dyDescent="0.25">
      <c r="A176" t="s">
        <v>465</v>
      </c>
      <c r="B176">
        <v>12</v>
      </c>
      <c r="C176">
        <v>0.12</v>
      </c>
    </row>
    <row r="177" spans="1:8" x14ac:dyDescent="0.25">
      <c r="A177" t="s">
        <v>466</v>
      </c>
      <c r="B177">
        <v>12</v>
      </c>
      <c r="C177">
        <v>0.16</v>
      </c>
    </row>
    <row r="178" spans="1:8" x14ac:dyDescent="0.25">
      <c r="A178" t="s">
        <v>467</v>
      </c>
      <c r="B178">
        <v>13</v>
      </c>
      <c r="C178">
        <v>0.24</v>
      </c>
    </row>
    <row r="179" spans="1:8" x14ac:dyDescent="0.25">
      <c r="A179" t="s">
        <v>468</v>
      </c>
      <c r="B179">
        <v>15</v>
      </c>
      <c r="C179">
        <v>0.21</v>
      </c>
    </row>
    <row r="180" spans="1:8" x14ac:dyDescent="0.25">
      <c r="A180" t="s">
        <v>469</v>
      </c>
      <c r="B180">
        <v>7</v>
      </c>
      <c r="C180">
        <v>0.06</v>
      </c>
      <c r="E180">
        <f>AVERAGE(B180:B195)</f>
        <v>14.3125</v>
      </c>
      <c r="H180">
        <f>AVERAGE(C180:C195)</f>
        <v>0.28875000000000006</v>
      </c>
    </row>
    <row r="181" spans="1:8" x14ac:dyDescent="0.25">
      <c r="A181" t="s">
        <v>470</v>
      </c>
      <c r="B181">
        <v>15</v>
      </c>
      <c r="C181">
        <v>0.35</v>
      </c>
    </row>
    <row r="182" spans="1:8" x14ac:dyDescent="0.25">
      <c r="A182" t="s">
        <v>471</v>
      </c>
      <c r="B182">
        <v>14</v>
      </c>
      <c r="C182">
        <v>0.26</v>
      </c>
    </row>
    <row r="183" spans="1:8" x14ac:dyDescent="0.25">
      <c r="A183" t="s">
        <v>472</v>
      </c>
      <c r="B183">
        <v>13</v>
      </c>
      <c r="C183">
        <v>0.37</v>
      </c>
    </row>
    <row r="184" spans="1:8" x14ac:dyDescent="0.25">
      <c r="A184" t="s">
        <v>473</v>
      </c>
      <c r="B184">
        <v>15</v>
      </c>
      <c r="C184">
        <v>0.32</v>
      </c>
    </row>
    <row r="185" spans="1:8" x14ac:dyDescent="0.25">
      <c r="A185" t="s">
        <v>474</v>
      </c>
      <c r="B185">
        <v>14</v>
      </c>
      <c r="C185">
        <v>0.26</v>
      </c>
    </row>
    <row r="186" spans="1:8" x14ac:dyDescent="0.25">
      <c r="A186" t="s">
        <v>475</v>
      </c>
      <c r="B186">
        <v>20</v>
      </c>
      <c r="C186">
        <v>0.59</v>
      </c>
    </row>
    <row r="187" spans="1:8" x14ac:dyDescent="0.25">
      <c r="A187" t="s">
        <v>476</v>
      </c>
      <c r="B187">
        <v>16</v>
      </c>
      <c r="C187">
        <v>0.38</v>
      </c>
    </row>
    <row r="188" spans="1:8" x14ac:dyDescent="0.25">
      <c r="A188" t="s">
        <v>477</v>
      </c>
      <c r="B188">
        <v>11</v>
      </c>
      <c r="C188">
        <v>0.1</v>
      </c>
    </row>
    <row r="189" spans="1:8" x14ac:dyDescent="0.25">
      <c r="A189" t="s">
        <v>478</v>
      </c>
      <c r="B189">
        <v>18</v>
      </c>
      <c r="C189">
        <v>0.43</v>
      </c>
    </row>
    <row r="190" spans="1:8" x14ac:dyDescent="0.25">
      <c r="A190" t="s">
        <v>479</v>
      </c>
      <c r="B190">
        <v>13</v>
      </c>
      <c r="C190">
        <v>0.17</v>
      </c>
    </row>
    <row r="191" spans="1:8" x14ac:dyDescent="0.25">
      <c r="A191" t="s">
        <v>480</v>
      </c>
      <c r="B191">
        <v>13</v>
      </c>
      <c r="C191">
        <v>0.21</v>
      </c>
    </row>
    <row r="192" spans="1:8" x14ac:dyDescent="0.25">
      <c r="A192" t="s">
        <v>481</v>
      </c>
      <c r="B192">
        <v>18</v>
      </c>
      <c r="C192">
        <v>0.43</v>
      </c>
    </row>
    <row r="193" spans="1:8" x14ac:dyDescent="0.25">
      <c r="A193" t="s">
        <v>482</v>
      </c>
      <c r="B193">
        <v>13</v>
      </c>
      <c r="C193">
        <v>0.21</v>
      </c>
    </row>
    <row r="194" spans="1:8" x14ac:dyDescent="0.25">
      <c r="A194" t="s">
        <v>483</v>
      </c>
      <c r="B194">
        <v>16</v>
      </c>
      <c r="C194">
        <v>0.28000000000000003</v>
      </c>
    </row>
    <row r="195" spans="1:8" x14ac:dyDescent="0.25">
      <c r="A195" t="s">
        <v>484</v>
      </c>
      <c r="B195">
        <v>13</v>
      </c>
      <c r="C195">
        <v>0.2</v>
      </c>
    </row>
    <row r="203" spans="1:8" x14ac:dyDescent="0.25">
      <c r="A203" t="s">
        <v>293</v>
      </c>
      <c r="B203">
        <v>21</v>
      </c>
      <c r="F203" t="s">
        <v>502</v>
      </c>
      <c r="G203" t="s">
        <v>504</v>
      </c>
      <c r="H203" t="s">
        <v>503</v>
      </c>
    </row>
    <row r="204" spans="1:8" x14ac:dyDescent="0.25">
      <c r="A204" t="s">
        <v>294</v>
      </c>
      <c r="B204">
        <v>13</v>
      </c>
      <c r="F204">
        <f>COUNT(B203:B246)</f>
        <v>44</v>
      </c>
      <c r="G204">
        <f>COUNT(B299:B357)</f>
        <v>59</v>
      </c>
      <c r="H204">
        <f>COUNT(B248:B297)</f>
        <v>50</v>
      </c>
    </row>
    <row r="205" spans="1:8" x14ac:dyDescent="0.25">
      <c r="A205" t="s">
        <v>295</v>
      </c>
      <c r="B205">
        <v>15</v>
      </c>
      <c r="E205" t="s">
        <v>507</v>
      </c>
      <c r="F205">
        <f>AVERAGE(B203:B246)</f>
        <v>17.022727272727273</v>
      </c>
      <c r="G205">
        <f>AVERAGE(B299:B357)</f>
        <v>12.711864406779661</v>
      </c>
      <c r="H205">
        <f>AVERAGE(B248:B297)</f>
        <v>13.9</v>
      </c>
    </row>
    <row r="206" spans="1:8" x14ac:dyDescent="0.25">
      <c r="A206" t="s">
        <v>296</v>
      </c>
      <c r="B206">
        <v>15</v>
      </c>
      <c r="E206" t="s">
        <v>508</v>
      </c>
      <c r="F206">
        <f>STDEV(B203:B246)/SQRT(F204)</f>
        <v>0.65065314100381888</v>
      </c>
      <c r="G206">
        <f>STDEV(B299:B357)/SQRT(G204)</f>
        <v>0.33502954627559545</v>
      </c>
      <c r="H206">
        <f>STDEV(B248:B297)/SQRT(H204)</f>
        <v>0.51050195386301822</v>
      </c>
    </row>
    <row r="207" spans="1:8" x14ac:dyDescent="0.25">
      <c r="A207" t="s">
        <v>297</v>
      </c>
      <c r="B207">
        <v>12</v>
      </c>
    </row>
    <row r="208" spans="1:8" x14ac:dyDescent="0.25">
      <c r="A208" t="s">
        <v>298</v>
      </c>
      <c r="B208">
        <v>11</v>
      </c>
      <c r="E208" t="s">
        <v>509</v>
      </c>
      <c r="F208">
        <f>MIN(B203:B246)</f>
        <v>8</v>
      </c>
      <c r="G208">
        <f>MIN(B299:B357)</f>
        <v>7</v>
      </c>
      <c r="H208">
        <f>MIN(B248:B297)</f>
        <v>7</v>
      </c>
    </row>
    <row r="209" spans="1:8" x14ac:dyDescent="0.25">
      <c r="A209" t="s">
        <v>299</v>
      </c>
      <c r="B209">
        <v>17</v>
      </c>
      <c r="E209" t="s">
        <v>510</v>
      </c>
      <c r="F209">
        <f>_xlfn.QUARTILE.INC(B203:B246,1)</f>
        <v>13</v>
      </c>
      <c r="G209">
        <f>_xlfn.QUARTILE.INC(B299:B357,1)</f>
        <v>11</v>
      </c>
      <c r="H209">
        <f>_xlfn.QUARTILE.INC(B248:B297,1)</f>
        <v>12</v>
      </c>
    </row>
    <row r="210" spans="1:8" x14ac:dyDescent="0.25">
      <c r="A210" t="s">
        <v>300</v>
      </c>
      <c r="B210">
        <v>13</v>
      </c>
      <c r="E210" t="s">
        <v>511</v>
      </c>
      <c r="F210">
        <f>MEDIAN(B203:B246)</f>
        <v>17</v>
      </c>
      <c r="G210">
        <f>MEDIAN(B299:B357)</f>
        <v>13</v>
      </c>
      <c r="H210">
        <f>MEDIAN(B248:B297)</f>
        <v>13.5</v>
      </c>
    </row>
    <row r="211" spans="1:8" x14ac:dyDescent="0.25">
      <c r="A211" t="s">
        <v>301</v>
      </c>
      <c r="B211">
        <v>23</v>
      </c>
      <c r="E211" t="s">
        <v>512</v>
      </c>
      <c r="F211">
        <f>_xlfn.QUARTILE.INC(B203:B246,3)</f>
        <v>20</v>
      </c>
      <c r="G211">
        <f>_xlfn.QUARTILE.INC(B299:B357,3)</f>
        <v>14</v>
      </c>
      <c r="H211">
        <f>_xlfn.QUARTILE.INC(B248:B297,3)</f>
        <v>16.75</v>
      </c>
    </row>
    <row r="212" spans="1:8" x14ac:dyDescent="0.25">
      <c r="A212" t="s">
        <v>302</v>
      </c>
      <c r="B212">
        <v>8</v>
      </c>
      <c r="E212" t="s">
        <v>513</v>
      </c>
      <c r="F212">
        <f>MAX(B203:B246)</f>
        <v>27</v>
      </c>
      <c r="G212">
        <f>MAX(B299:B357)</f>
        <v>20</v>
      </c>
      <c r="H212">
        <f>MAX(B248:B297)</f>
        <v>21</v>
      </c>
    </row>
    <row r="213" spans="1:8" x14ac:dyDescent="0.25">
      <c r="A213" t="s">
        <v>303</v>
      </c>
      <c r="B213">
        <v>17</v>
      </c>
      <c r="E213" t="s">
        <v>514</v>
      </c>
      <c r="F213">
        <f>F209</f>
        <v>13</v>
      </c>
      <c r="G213">
        <f>G209</f>
        <v>11</v>
      </c>
      <c r="H213">
        <f>H209</f>
        <v>12</v>
      </c>
    </row>
    <row r="214" spans="1:8" x14ac:dyDescent="0.25">
      <c r="A214" t="s">
        <v>304</v>
      </c>
      <c r="B214">
        <v>17</v>
      </c>
      <c r="E214" t="s">
        <v>515</v>
      </c>
      <c r="F214">
        <f>(F210-F209)</f>
        <v>4</v>
      </c>
      <c r="G214">
        <f t="shared" ref="G214:H214" si="0">(G210-G209)</f>
        <v>2</v>
      </c>
      <c r="H214">
        <f t="shared" si="0"/>
        <v>1.5</v>
      </c>
    </row>
    <row r="215" spans="1:8" x14ac:dyDescent="0.25">
      <c r="A215" t="s">
        <v>305</v>
      </c>
      <c r="B215">
        <v>16</v>
      </c>
      <c r="E215" t="s">
        <v>516</v>
      </c>
      <c r="F215">
        <f>F211-F210</f>
        <v>3</v>
      </c>
      <c r="G215">
        <f t="shared" ref="G215:H215" si="1">G211-G210</f>
        <v>1</v>
      </c>
      <c r="H215">
        <f t="shared" si="1"/>
        <v>3.25</v>
      </c>
    </row>
    <row r="216" spans="1:8" x14ac:dyDescent="0.25">
      <c r="A216" t="s">
        <v>306</v>
      </c>
      <c r="B216">
        <v>18</v>
      </c>
      <c r="E216" t="s">
        <v>517</v>
      </c>
      <c r="F216">
        <f>F209-F208</f>
        <v>5</v>
      </c>
      <c r="G216">
        <f t="shared" ref="G216:H216" si="2">G209-G208</f>
        <v>4</v>
      </c>
      <c r="H216">
        <f t="shared" si="2"/>
        <v>5</v>
      </c>
    </row>
    <row r="217" spans="1:8" x14ac:dyDescent="0.25">
      <c r="A217" t="s">
        <v>307</v>
      </c>
      <c r="B217">
        <v>16</v>
      </c>
      <c r="E217" t="s">
        <v>518</v>
      </c>
      <c r="F217">
        <f>F212-F211</f>
        <v>7</v>
      </c>
      <c r="G217">
        <f t="shared" ref="G217:H217" si="3">G212-G211</f>
        <v>6</v>
      </c>
      <c r="H217">
        <f t="shared" si="3"/>
        <v>4.25</v>
      </c>
    </row>
    <row r="218" spans="1:8" x14ac:dyDescent="0.25">
      <c r="A218" t="s">
        <v>308</v>
      </c>
      <c r="B218">
        <v>12</v>
      </c>
    </row>
    <row r="219" spans="1:8" x14ac:dyDescent="0.25">
      <c r="A219" t="s">
        <v>309</v>
      </c>
      <c r="B219">
        <v>20</v>
      </c>
    </row>
    <row r="220" spans="1:8" x14ac:dyDescent="0.25">
      <c r="A220" t="s">
        <v>310</v>
      </c>
      <c r="B220">
        <v>19</v>
      </c>
    </row>
    <row r="221" spans="1:8" x14ac:dyDescent="0.25">
      <c r="A221" t="s">
        <v>311</v>
      </c>
      <c r="B221">
        <v>21</v>
      </c>
    </row>
    <row r="222" spans="1:8" x14ac:dyDescent="0.25">
      <c r="A222" t="s">
        <v>312</v>
      </c>
      <c r="B222">
        <v>20</v>
      </c>
    </row>
    <row r="223" spans="1:8" x14ac:dyDescent="0.25">
      <c r="A223" t="s">
        <v>314</v>
      </c>
      <c r="B223">
        <v>19</v>
      </c>
    </row>
    <row r="224" spans="1:8" x14ac:dyDescent="0.25">
      <c r="A224" t="s">
        <v>315</v>
      </c>
      <c r="B224">
        <v>12</v>
      </c>
    </row>
    <row r="225" spans="1:2" x14ac:dyDescent="0.25">
      <c r="A225" t="s">
        <v>316</v>
      </c>
      <c r="B225">
        <v>20</v>
      </c>
    </row>
    <row r="226" spans="1:2" x14ac:dyDescent="0.25">
      <c r="A226" t="s">
        <v>317</v>
      </c>
      <c r="B226">
        <v>13</v>
      </c>
    </row>
    <row r="227" spans="1:2" x14ac:dyDescent="0.25">
      <c r="A227" t="s">
        <v>318</v>
      </c>
      <c r="B227">
        <v>17</v>
      </c>
    </row>
    <row r="228" spans="1:2" x14ac:dyDescent="0.25">
      <c r="A228" t="s">
        <v>319</v>
      </c>
      <c r="B228">
        <v>9</v>
      </c>
    </row>
    <row r="229" spans="1:2" x14ac:dyDescent="0.25">
      <c r="A229" t="s">
        <v>320</v>
      </c>
      <c r="B229">
        <v>17</v>
      </c>
    </row>
    <row r="230" spans="1:2" x14ac:dyDescent="0.25">
      <c r="A230" t="s">
        <v>321</v>
      </c>
      <c r="B230">
        <v>16</v>
      </c>
    </row>
    <row r="231" spans="1:2" x14ac:dyDescent="0.25">
      <c r="A231" t="s">
        <v>322</v>
      </c>
      <c r="B231">
        <v>13</v>
      </c>
    </row>
    <row r="232" spans="1:2" x14ac:dyDescent="0.25">
      <c r="A232" t="s">
        <v>325</v>
      </c>
      <c r="B232">
        <v>19</v>
      </c>
    </row>
    <row r="233" spans="1:2" x14ac:dyDescent="0.25">
      <c r="A233" t="s">
        <v>327</v>
      </c>
      <c r="B233">
        <v>20</v>
      </c>
    </row>
    <row r="234" spans="1:2" x14ac:dyDescent="0.25">
      <c r="A234" t="s">
        <v>328</v>
      </c>
      <c r="B234">
        <v>27</v>
      </c>
    </row>
    <row r="235" spans="1:2" x14ac:dyDescent="0.25">
      <c r="A235" t="s">
        <v>329</v>
      </c>
      <c r="B235">
        <v>20</v>
      </c>
    </row>
    <row r="236" spans="1:2" x14ac:dyDescent="0.25">
      <c r="A236" t="s">
        <v>330</v>
      </c>
      <c r="B236">
        <v>17</v>
      </c>
    </row>
    <row r="237" spans="1:2" x14ac:dyDescent="0.25">
      <c r="A237" t="s">
        <v>341</v>
      </c>
      <c r="B237">
        <v>26</v>
      </c>
    </row>
    <row r="238" spans="1:2" x14ac:dyDescent="0.25">
      <c r="A238" t="s">
        <v>342</v>
      </c>
      <c r="B238">
        <v>25</v>
      </c>
    </row>
    <row r="239" spans="1:2" x14ac:dyDescent="0.25">
      <c r="A239" t="s">
        <v>343</v>
      </c>
      <c r="B239">
        <v>17</v>
      </c>
    </row>
    <row r="240" spans="1:2" x14ac:dyDescent="0.25">
      <c r="A240" t="s">
        <v>344</v>
      </c>
      <c r="B240">
        <v>22</v>
      </c>
    </row>
    <row r="241" spans="1:2" x14ac:dyDescent="0.25">
      <c r="A241" t="s">
        <v>345</v>
      </c>
      <c r="B241">
        <v>13</v>
      </c>
    </row>
    <row r="242" spans="1:2" x14ac:dyDescent="0.25">
      <c r="A242" t="s">
        <v>346</v>
      </c>
      <c r="B242">
        <v>15</v>
      </c>
    </row>
    <row r="243" spans="1:2" x14ac:dyDescent="0.25">
      <c r="A243" t="s">
        <v>347</v>
      </c>
      <c r="B243">
        <v>17</v>
      </c>
    </row>
    <row r="244" spans="1:2" x14ac:dyDescent="0.25">
      <c r="A244" t="s">
        <v>348</v>
      </c>
      <c r="B244">
        <v>11</v>
      </c>
    </row>
    <row r="245" spans="1:2" x14ac:dyDescent="0.25">
      <c r="A245" t="s">
        <v>349</v>
      </c>
      <c r="B245">
        <v>20</v>
      </c>
    </row>
    <row r="246" spans="1:2" x14ac:dyDescent="0.25">
      <c r="A246" t="s">
        <v>350</v>
      </c>
      <c r="B246">
        <v>20</v>
      </c>
    </row>
    <row r="248" spans="1:2" x14ac:dyDescent="0.25">
      <c r="A248" t="s">
        <v>357</v>
      </c>
      <c r="B248">
        <v>11</v>
      </c>
    </row>
    <row r="249" spans="1:2" x14ac:dyDescent="0.25">
      <c r="A249" t="s">
        <v>362</v>
      </c>
      <c r="B249">
        <v>16</v>
      </c>
    </row>
    <row r="250" spans="1:2" x14ac:dyDescent="0.25">
      <c r="A250" t="s">
        <v>363</v>
      </c>
      <c r="B250">
        <v>18</v>
      </c>
    </row>
    <row r="251" spans="1:2" x14ac:dyDescent="0.25">
      <c r="A251" t="s">
        <v>364</v>
      </c>
      <c r="B251">
        <v>12</v>
      </c>
    </row>
    <row r="252" spans="1:2" x14ac:dyDescent="0.25">
      <c r="A252" t="s">
        <v>365</v>
      </c>
      <c r="B252">
        <v>18</v>
      </c>
    </row>
    <row r="253" spans="1:2" x14ac:dyDescent="0.25">
      <c r="A253" t="s">
        <v>366</v>
      </c>
      <c r="B253">
        <v>11</v>
      </c>
    </row>
    <row r="254" spans="1:2" x14ac:dyDescent="0.25">
      <c r="A254" t="s">
        <v>367</v>
      </c>
      <c r="B254">
        <v>18</v>
      </c>
    </row>
    <row r="255" spans="1:2" x14ac:dyDescent="0.25">
      <c r="A255" t="s">
        <v>373</v>
      </c>
      <c r="B255">
        <v>15</v>
      </c>
    </row>
    <row r="256" spans="1:2" x14ac:dyDescent="0.25">
      <c r="A256" t="s">
        <v>375</v>
      </c>
      <c r="B256">
        <v>8</v>
      </c>
    </row>
    <row r="257" spans="1:2" x14ac:dyDescent="0.25">
      <c r="A257" t="s">
        <v>376</v>
      </c>
      <c r="B257">
        <v>12</v>
      </c>
    </row>
    <row r="258" spans="1:2" x14ac:dyDescent="0.25">
      <c r="A258" t="s">
        <v>377</v>
      </c>
      <c r="B258">
        <v>12</v>
      </c>
    </row>
    <row r="259" spans="1:2" x14ac:dyDescent="0.25">
      <c r="A259" t="s">
        <v>378</v>
      </c>
      <c r="B259">
        <v>9</v>
      </c>
    </row>
    <row r="260" spans="1:2" x14ac:dyDescent="0.25">
      <c r="A260" t="s">
        <v>379</v>
      </c>
      <c r="B260">
        <v>13</v>
      </c>
    </row>
    <row r="261" spans="1:2" x14ac:dyDescent="0.25">
      <c r="A261" t="s">
        <v>380</v>
      </c>
      <c r="B261">
        <v>13</v>
      </c>
    </row>
    <row r="262" spans="1:2" x14ac:dyDescent="0.25">
      <c r="A262" t="s">
        <v>381</v>
      </c>
      <c r="B262">
        <v>8</v>
      </c>
    </row>
    <row r="263" spans="1:2" x14ac:dyDescent="0.25">
      <c r="A263" t="s">
        <v>382</v>
      </c>
      <c r="B263">
        <v>18</v>
      </c>
    </row>
    <row r="264" spans="1:2" x14ac:dyDescent="0.25">
      <c r="A264" t="s">
        <v>383</v>
      </c>
      <c r="B264">
        <v>14</v>
      </c>
    </row>
    <row r="265" spans="1:2" x14ac:dyDescent="0.25">
      <c r="A265" t="s">
        <v>384</v>
      </c>
      <c r="B265">
        <v>14</v>
      </c>
    </row>
    <row r="266" spans="1:2" x14ac:dyDescent="0.25">
      <c r="A266" t="s">
        <v>385</v>
      </c>
      <c r="B266">
        <v>15</v>
      </c>
    </row>
    <row r="267" spans="1:2" x14ac:dyDescent="0.25">
      <c r="A267" t="s">
        <v>386</v>
      </c>
      <c r="B267">
        <v>14</v>
      </c>
    </row>
    <row r="268" spans="1:2" x14ac:dyDescent="0.25">
      <c r="A268" t="s">
        <v>387</v>
      </c>
      <c r="B268">
        <v>12</v>
      </c>
    </row>
    <row r="269" spans="1:2" x14ac:dyDescent="0.25">
      <c r="A269" t="s">
        <v>388</v>
      </c>
      <c r="B269">
        <v>10</v>
      </c>
    </row>
    <row r="270" spans="1:2" x14ac:dyDescent="0.25">
      <c r="A270" t="s">
        <v>389</v>
      </c>
      <c r="B270">
        <v>18</v>
      </c>
    </row>
    <row r="271" spans="1:2" x14ac:dyDescent="0.25">
      <c r="A271" t="s">
        <v>390</v>
      </c>
      <c r="B271">
        <v>11</v>
      </c>
    </row>
    <row r="272" spans="1:2" x14ac:dyDescent="0.25">
      <c r="A272" t="s">
        <v>391</v>
      </c>
      <c r="B272">
        <v>16</v>
      </c>
    </row>
    <row r="273" spans="1:2" x14ac:dyDescent="0.25">
      <c r="A273" t="s">
        <v>392</v>
      </c>
      <c r="B273">
        <v>11</v>
      </c>
    </row>
    <row r="274" spans="1:2" x14ac:dyDescent="0.25">
      <c r="A274" t="s">
        <v>393</v>
      </c>
      <c r="B274">
        <v>10</v>
      </c>
    </row>
    <row r="275" spans="1:2" x14ac:dyDescent="0.25">
      <c r="A275" t="s">
        <v>394</v>
      </c>
      <c r="B275">
        <v>19</v>
      </c>
    </row>
    <row r="276" spans="1:2" x14ac:dyDescent="0.25">
      <c r="A276" t="s">
        <v>395</v>
      </c>
      <c r="B276">
        <v>21</v>
      </c>
    </row>
    <row r="277" spans="1:2" x14ac:dyDescent="0.25">
      <c r="A277" t="s">
        <v>396</v>
      </c>
      <c r="B277">
        <v>14</v>
      </c>
    </row>
    <row r="278" spans="1:2" x14ac:dyDescent="0.25">
      <c r="A278" t="s">
        <v>397</v>
      </c>
      <c r="B278">
        <v>12</v>
      </c>
    </row>
    <row r="279" spans="1:2" x14ac:dyDescent="0.25">
      <c r="A279" t="s">
        <v>398</v>
      </c>
      <c r="B279">
        <v>17</v>
      </c>
    </row>
    <row r="280" spans="1:2" x14ac:dyDescent="0.25">
      <c r="A280" t="s">
        <v>399</v>
      </c>
      <c r="B280">
        <v>21</v>
      </c>
    </row>
    <row r="281" spans="1:2" x14ac:dyDescent="0.25">
      <c r="A281" t="s">
        <v>400</v>
      </c>
      <c r="B281">
        <v>8</v>
      </c>
    </row>
    <row r="282" spans="1:2" x14ac:dyDescent="0.25">
      <c r="A282" t="s">
        <v>401</v>
      </c>
      <c r="B282">
        <v>12</v>
      </c>
    </row>
    <row r="283" spans="1:2" x14ac:dyDescent="0.25">
      <c r="A283" t="s">
        <v>402</v>
      </c>
      <c r="B283">
        <v>12</v>
      </c>
    </row>
    <row r="284" spans="1:2" x14ac:dyDescent="0.25">
      <c r="A284" t="s">
        <v>403</v>
      </c>
      <c r="B284">
        <v>7</v>
      </c>
    </row>
    <row r="285" spans="1:2" x14ac:dyDescent="0.25">
      <c r="A285" t="s">
        <v>404</v>
      </c>
      <c r="B285">
        <v>9</v>
      </c>
    </row>
    <row r="286" spans="1:2" x14ac:dyDescent="0.25">
      <c r="A286" t="s">
        <v>405</v>
      </c>
      <c r="B286">
        <v>17</v>
      </c>
    </row>
    <row r="287" spans="1:2" x14ac:dyDescent="0.25">
      <c r="A287" t="s">
        <v>406</v>
      </c>
      <c r="B287">
        <v>19</v>
      </c>
    </row>
    <row r="288" spans="1:2" x14ac:dyDescent="0.25">
      <c r="A288" t="s">
        <v>409</v>
      </c>
      <c r="B288">
        <v>21</v>
      </c>
    </row>
    <row r="289" spans="1:2" x14ac:dyDescent="0.25">
      <c r="A289" t="s">
        <v>410</v>
      </c>
      <c r="B289">
        <v>16</v>
      </c>
    </row>
    <row r="290" spans="1:2" x14ac:dyDescent="0.25">
      <c r="A290" t="s">
        <v>411</v>
      </c>
      <c r="B290">
        <v>15</v>
      </c>
    </row>
    <row r="291" spans="1:2" x14ac:dyDescent="0.25">
      <c r="A291" t="s">
        <v>412</v>
      </c>
      <c r="B291">
        <v>14</v>
      </c>
    </row>
    <row r="292" spans="1:2" x14ac:dyDescent="0.25">
      <c r="A292" t="s">
        <v>413</v>
      </c>
      <c r="B292">
        <v>12</v>
      </c>
    </row>
    <row r="293" spans="1:2" x14ac:dyDescent="0.25">
      <c r="A293" t="s">
        <v>414</v>
      </c>
      <c r="B293">
        <v>18</v>
      </c>
    </row>
    <row r="294" spans="1:2" x14ac:dyDescent="0.25">
      <c r="A294" t="s">
        <v>415</v>
      </c>
      <c r="B294">
        <v>15</v>
      </c>
    </row>
    <row r="295" spans="1:2" x14ac:dyDescent="0.25">
      <c r="A295" t="s">
        <v>416</v>
      </c>
      <c r="B295">
        <v>13</v>
      </c>
    </row>
    <row r="296" spans="1:2" x14ac:dyDescent="0.25">
      <c r="A296" t="s">
        <v>417</v>
      </c>
      <c r="B296">
        <v>13</v>
      </c>
    </row>
    <row r="297" spans="1:2" x14ac:dyDescent="0.25">
      <c r="A297" t="s">
        <v>418</v>
      </c>
      <c r="B297">
        <v>13</v>
      </c>
    </row>
    <row r="299" spans="1:2" x14ac:dyDescent="0.25">
      <c r="A299" t="s">
        <v>421</v>
      </c>
      <c r="B299">
        <v>12</v>
      </c>
    </row>
    <row r="300" spans="1:2" x14ac:dyDescent="0.25">
      <c r="A300" t="s">
        <v>422</v>
      </c>
      <c r="B300">
        <v>13</v>
      </c>
    </row>
    <row r="301" spans="1:2" x14ac:dyDescent="0.25">
      <c r="A301" t="s">
        <v>423</v>
      </c>
      <c r="B301">
        <v>11</v>
      </c>
    </row>
    <row r="302" spans="1:2" x14ac:dyDescent="0.25">
      <c r="A302" t="s">
        <v>424</v>
      </c>
      <c r="B302">
        <v>12</v>
      </c>
    </row>
    <row r="303" spans="1:2" x14ac:dyDescent="0.25">
      <c r="A303" t="s">
        <v>425</v>
      </c>
      <c r="B303">
        <v>16</v>
      </c>
    </row>
    <row r="304" spans="1:2" x14ac:dyDescent="0.25">
      <c r="A304" t="s">
        <v>426</v>
      </c>
      <c r="B304">
        <v>11</v>
      </c>
    </row>
    <row r="305" spans="1:2" x14ac:dyDescent="0.25">
      <c r="A305" t="s">
        <v>427</v>
      </c>
      <c r="B305">
        <v>12</v>
      </c>
    </row>
    <row r="306" spans="1:2" x14ac:dyDescent="0.25">
      <c r="A306" t="s">
        <v>428</v>
      </c>
      <c r="B306">
        <v>12</v>
      </c>
    </row>
    <row r="307" spans="1:2" x14ac:dyDescent="0.25">
      <c r="A307" t="s">
        <v>429</v>
      </c>
      <c r="B307">
        <v>10</v>
      </c>
    </row>
    <row r="308" spans="1:2" x14ac:dyDescent="0.25">
      <c r="A308" t="s">
        <v>430</v>
      </c>
      <c r="B308">
        <v>14</v>
      </c>
    </row>
    <row r="309" spans="1:2" x14ac:dyDescent="0.25">
      <c r="A309" t="s">
        <v>431</v>
      </c>
      <c r="B309">
        <v>13</v>
      </c>
    </row>
    <row r="310" spans="1:2" x14ac:dyDescent="0.25">
      <c r="A310" t="s">
        <v>432</v>
      </c>
      <c r="B310">
        <v>12</v>
      </c>
    </row>
    <row r="311" spans="1:2" x14ac:dyDescent="0.25">
      <c r="A311" t="s">
        <v>433</v>
      </c>
      <c r="B311">
        <v>14</v>
      </c>
    </row>
    <row r="312" spans="1:2" x14ac:dyDescent="0.25">
      <c r="A312" t="s">
        <v>434</v>
      </c>
      <c r="B312">
        <v>11</v>
      </c>
    </row>
    <row r="313" spans="1:2" x14ac:dyDescent="0.25">
      <c r="A313" t="s">
        <v>435</v>
      </c>
      <c r="B313">
        <v>9</v>
      </c>
    </row>
    <row r="314" spans="1:2" x14ac:dyDescent="0.25">
      <c r="A314" t="s">
        <v>437</v>
      </c>
      <c r="B314">
        <v>8</v>
      </c>
    </row>
    <row r="315" spans="1:2" x14ac:dyDescent="0.25">
      <c r="A315" t="s">
        <v>438</v>
      </c>
      <c r="B315">
        <v>11</v>
      </c>
    </row>
    <row r="316" spans="1:2" x14ac:dyDescent="0.25">
      <c r="A316" t="s">
        <v>439</v>
      </c>
      <c r="B316">
        <v>8</v>
      </c>
    </row>
    <row r="317" spans="1:2" x14ac:dyDescent="0.25">
      <c r="A317" t="s">
        <v>441</v>
      </c>
      <c r="B317">
        <v>10</v>
      </c>
    </row>
    <row r="318" spans="1:2" x14ac:dyDescent="0.25">
      <c r="A318" t="s">
        <v>442</v>
      </c>
      <c r="B318">
        <v>11</v>
      </c>
    </row>
    <row r="319" spans="1:2" x14ac:dyDescent="0.25">
      <c r="A319" t="s">
        <v>443</v>
      </c>
      <c r="B319">
        <v>13</v>
      </c>
    </row>
    <row r="320" spans="1:2" x14ac:dyDescent="0.25">
      <c r="A320" t="s">
        <v>444</v>
      </c>
      <c r="B320">
        <v>15</v>
      </c>
    </row>
    <row r="321" spans="1:2" x14ac:dyDescent="0.25">
      <c r="A321" t="s">
        <v>445</v>
      </c>
      <c r="B321">
        <v>9</v>
      </c>
    </row>
    <row r="322" spans="1:2" x14ac:dyDescent="0.25">
      <c r="A322" t="s">
        <v>446</v>
      </c>
      <c r="B322">
        <v>12</v>
      </c>
    </row>
    <row r="323" spans="1:2" x14ac:dyDescent="0.25">
      <c r="A323" t="s">
        <v>447</v>
      </c>
      <c r="B323">
        <v>9</v>
      </c>
    </row>
    <row r="324" spans="1:2" x14ac:dyDescent="0.25">
      <c r="A324" t="s">
        <v>448</v>
      </c>
      <c r="B324">
        <v>12</v>
      </c>
    </row>
    <row r="325" spans="1:2" x14ac:dyDescent="0.25">
      <c r="A325" t="s">
        <v>449</v>
      </c>
      <c r="B325">
        <v>13</v>
      </c>
    </row>
    <row r="326" spans="1:2" x14ac:dyDescent="0.25">
      <c r="A326" t="s">
        <v>453</v>
      </c>
      <c r="B326">
        <v>16</v>
      </c>
    </row>
    <row r="327" spans="1:2" x14ac:dyDescent="0.25">
      <c r="A327" t="s">
        <v>454</v>
      </c>
      <c r="B327">
        <v>13</v>
      </c>
    </row>
    <row r="328" spans="1:2" x14ac:dyDescent="0.25">
      <c r="A328" t="s">
        <v>455</v>
      </c>
      <c r="B328">
        <v>14</v>
      </c>
    </row>
    <row r="329" spans="1:2" x14ac:dyDescent="0.25">
      <c r="A329" t="s">
        <v>456</v>
      </c>
      <c r="B329">
        <v>10</v>
      </c>
    </row>
    <row r="330" spans="1:2" x14ac:dyDescent="0.25">
      <c r="A330" t="s">
        <v>457</v>
      </c>
      <c r="B330">
        <v>14</v>
      </c>
    </row>
    <row r="331" spans="1:2" x14ac:dyDescent="0.25">
      <c r="A331" t="s">
        <v>458</v>
      </c>
      <c r="B331">
        <v>12</v>
      </c>
    </row>
    <row r="332" spans="1:2" x14ac:dyDescent="0.25">
      <c r="A332" t="s">
        <v>459</v>
      </c>
      <c r="B332">
        <v>15</v>
      </c>
    </row>
    <row r="333" spans="1:2" x14ac:dyDescent="0.25">
      <c r="A333" t="s">
        <v>460</v>
      </c>
      <c r="B333">
        <v>11</v>
      </c>
    </row>
    <row r="334" spans="1:2" x14ac:dyDescent="0.25">
      <c r="A334" t="s">
        <v>461</v>
      </c>
      <c r="B334">
        <v>11</v>
      </c>
    </row>
    <row r="335" spans="1:2" x14ac:dyDescent="0.25">
      <c r="A335" t="s">
        <v>462</v>
      </c>
      <c r="B335">
        <v>13</v>
      </c>
    </row>
    <row r="336" spans="1:2" x14ac:dyDescent="0.25">
      <c r="A336" t="s">
        <v>463</v>
      </c>
      <c r="B336">
        <v>17</v>
      </c>
    </row>
    <row r="337" spans="1:2" x14ac:dyDescent="0.25">
      <c r="A337" t="s">
        <v>464</v>
      </c>
      <c r="B337">
        <v>10</v>
      </c>
    </row>
    <row r="338" spans="1:2" x14ac:dyDescent="0.25">
      <c r="A338" t="s">
        <v>465</v>
      </c>
      <c r="B338">
        <v>12</v>
      </c>
    </row>
    <row r="339" spans="1:2" x14ac:dyDescent="0.25">
      <c r="A339" t="s">
        <v>466</v>
      </c>
      <c r="B339">
        <v>12</v>
      </c>
    </row>
    <row r="340" spans="1:2" x14ac:dyDescent="0.25">
      <c r="A340" t="s">
        <v>467</v>
      </c>
      <c r="B340">
        <v>13</v>
      </c>
    </row>
    <row r="341" spans="1:2" x14ac:dyDescent="0.25">
      <c r="A341" t="s">
        <v>468</v>
      </c>
      <c r="B341">
        <v>15</v>
      </c>
    </row>
    <row r="342" spans="1:2" x14ac:dyDescent="0.25">
      <c r="A342" t="s">
        <v>469</v>
      </c>
      <c r="B342">
        <v>7</v>
      </c>
    </row>
    <row r="343" spans="1:2" x14ac:dyDescent="0.25">
      <c r="A343" t="s">
        <v>470</v>
      </c>
      <c r="B343">
        <v>15</v>
      </c>
    </row>
    <row r="344" spans="1:2" x14ac:dyDescent="0.25">
      <c r="A344" t="s">
        <v>471</v>
      </c>
      <c r="B344">
        <v>14</v>
      </c>
    </row>
    <row r="345" spans="1:2" x14ac:dyDescent="0.25">
      <c r="A345" t="s">
        <v>472</v>
      </c>
      <c r="B345">
        <v>13</v>
      </c>
    </row>
    <row r="346" spans="1:2" x14ac:dyDescent="0.25">
      <c r="A346" t="s">
        <v>473</v>
      </c>
      <c r="B346">
        <v>15</v>
      </c>
    </row>
    <row r="347" spans="1:2" x14ac:dyDescent="0.25">
      <c r="A347" t="s">
        <v>474</v>
      </c>
      <c r="B347">
        <v>14</v>
      </c>
    </row>
    <row r="348" spans="1:2" x14ac:dyDescent="0.25">
      <c r="A348" t="s">
        <v>475</v>
      </c>
      <c r="B348">
        <v>20</v>
      </c>
    </row>
    <row r="349" spans="1:2" x14ac:dyDescent="0.25">
      <c r="A349" t="s">
        <v>476</v>
      </c>
      <c r="B349">
        <v>16</v>
      </c>
    </row>
    <row r="350" spans="1:2" x14ac:dyDescent="0.25">
      <c r="A350" t="s">
        <v>477</v>
      </c>
      <c r="B350">
        <v>11</v>
      </c>
    </row>
    <row r="351" spans="1:2" x14ac:dyDescent="0.25">
      <c r="A351" t="s">
        <v>478</v>
      </c>
      <c r="B351">
        <v>18</v>
      </c>
    </row>
    <row r="352" spans="1:2" x14ac:dyDescent="0.25">
      <c r="A352" t="s">
        <v>479</v>
      </c>
      <c r="B352">
        <v>13</v>
      </c>
    </row>
    <row r="353" spans="1:2" x14ac:dyDescent="0.25">
      <c r="A353" t="s">
        <v>480</v>
      </c>
      <c r="B353">
        <v>13</v>
      </c>
    </row>
    <row r="354" spans="1:2" x14ac:dyDescent="0.25">
      <c r="A354" t="s">
        <v>481</v>
      </c>
      <c r="B354">
        <v>18</v>
      </c>
    </row>
    <row r="355" spans="1:2" x14ac:dyDescent="0.25">
      <c r="A355" t="s">
        <v>482</v>
      </c>
      <c r="B355">
        <v>13</v>
      </c>
    </row>
    <row r="356" spans="1:2" x14ac:dyDescent="0.25">
      <c r="A356" t="s">
        <v>483</v>
      </c>
      <c r="B356">
        <v>16</v>
      </c>
    </row>
    <row r="357" spans="1:2" x14ac:dyDescent="0.25">
      <c r="A357" t="s">
        <v>484</v>
      </c>
      <c r="B357">
        <v>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Q21" sqref="Q21"/>
    </sheetView>
  </sheetViews>
  <sheetFormatPr defaultRowHeight="15" x14ac:dyDescent="0.25"/>
  <cols>
    <col min="1" max="1" width="20.7109375" bestFit="1" customWidth="1"/>
    <col min="2" max="2" width="12" bestFit="1" customWidth="1"/>
    <col min="8" max="8" width="9.7109375" bestFit="1" customWidth="1"/>
  </cols>
  <sheetData>
    <row r="1" spans="1:13" x14ac:dyDescent="0.25">
      <c r="A1" t="s">
        <v>492</v>
      </c>
      <c r="B1" t="s">
        <v>498</v>
      </c>
      <c r="E1" t="s">
        <v>502</v>
      </c>
      <c r="H1" t="s">
        <v>503</v>
      </c>
      <c r="K1" t="s">
        <v>504</v>
      </c>
    </row>
    <row r="2" spans="1:13" x14ac:dyDescent="0.25">
      <c r="A2" t="s">
        <v>493</v>
      </c>
      <c r="B2" t="s">
        <v>499</v>
      </c>
      <c r="C2" t="s">
        <v>500</v>
      </c>
      <c r="D2" t="s">
        <v>501</v>
      </c>
      <c r="E2" t="s">
        <v>499</v>
      </c>
      <c r="F2" t="s">
        <v>500</v>
      </c>
      <c r="G2" t="s">
        <v>501</v>
      </c>
      <c r="H2" t="s">
        <v>499</v>
      </c>
      <c r="I2" t="s">
        <v>500</v>
      </c>
      <c r="J2" t="s">
        <v>501</v>
      </c>
      <c r="K2" t="s">
        <v>499</v>
      </c>
      <c r="L2" t="s">
        <v>500</v>
      </c>
      <c r="M2" t="s">
        <v>501</v>
      </c>
    </row>
    <row r="3" spans="1:13" x14ac:dyDescent="0.25">
      <c r="A3" t="s">
        <v>494</v>
      </c>
      <c r="B3">
        <v>15.387096774193548</v>
      </c>
      <c r="C3">
        <v>14.53125</v>
      </c>
      <c r="D3">
        <v>13.84375</v>
      </c>
      <c r="E3">
        <v>20.6875</v>
      </c>
      <c r="F3">
        <v>16.5625</v>
      </c>
      <c r="G3">
        <v>20.59375</v>
      </c>
      <c r="H3">
        <v>22.8</v>
      </c>
      <c r="I3">
        <v>20.875</v>
      </c>
      <c r="J3">
        <v>23.28125</v>
      </c>
      <c r="K3">
        <v>17.418604651162791</v>
      </c>
      <c r="L3">
        <v>12.711864406779661</v>
      </c>
      <c r="M3">
        <v>14.96</v>
      </c>
    </row>
    <row r="4" spans="1:13" x14ac:dyDescent="0.25">
      <c r="A4" t="s">
        <v>495</v>
      </c>
      <c r="B4">
        <v>14.578947368421053</v>
      </c>
      <c r="E4">
        <v>19.28125</v>
      </c>
      <c r="H4">
        <v>22.308510638297872</v>
      </c>
      <c r="K4">
        <v>14.339869281045752</v>
      </c>
    </row>
    <row r="5" spans="1:13" x14ac:dyDescent="0.25">
      <c r="A5" t="s">
        <v>496</v>
      </c>
      <c r="B5">
        <v>0.48612903225806453</v>
      </c>
      <c r="C5">
        <v>0.38156249999999992</v>
      </c>
      <c r="D5">
        <v>0.39218749999999997</v>
      </c>
      <c r="E5">
        <v>1.1453124999999995</v>
      </c>
      <c r="F5">
        <v>0.61718749999999978</v>
      </c>
      <c r="G5">
        <v>1.0756249999999998</v>
      </c>
      <c r="H5">
        <v>1.4676666666666669</v>
      </c>
      <c r="I5">
        <v>1.1090624999999998</v>
      </c>
      <c r="J5">
        <v>1.451875</v>
      </c>
      <c r="K5">
        <v>0.47999999999999993</v>
      </c>
      <c r="L5">
        <v>0.2111864406779661</v>
      </c>
      <c r="M5">
        <v>0.30280000000000001</v>
      </c>
    </row>
    <row r="6" spans="1:13" x14ac:dyDescent="0.25">
      <c r="A6" t="s">
        <v>497</v>
      </c>
      <c r="B6">
        <v>0.41926315789473684</v>
      </c>
      <c r="E6">
        <v>0.94604166666666656</v>
      </c>
      <c r="H6">
        <v>1.3467021276595748</v>
      </c>
      <c r="K6">
        <v>0.31529411764705889</v>
      </c>
    </row>
    <row r="7" spans="1:13" x14ac:dyDescent="0.25">
      <c r="A7" t="s">
        <v>505</v>
      </c>
      <c r="B7">
        <v>95</v>
      </c>
      <c r="E7">
        <v>96</v>
      </c>
      <c r="H7">
        <v>94</v>
      </c>
      <c r="K7">
        <v>152</v>
      </c>
    </row>
    <row r="8" spans="1:13" x14ac:dyDescent="0.25">
      <c r="A8" t="s">
        <v>506</v>
      </c>
      <c r="B8">
        <v>31</v>
      </c>
      <c r="C8">
        <v>32</v>
      </c>
      <c r="D8">
        <v>32</v>
      </c>
      <c r="E8">
        <v>32</v>
      </c>
      <c r="F8">
        <v>32</v>
      </c>
      <c r="G8">
        <v>32</v>
      </c>
      <c r="H8">
        <v>30</v>
      </c>
      <c r="I8">
        <v>32</v>
      </c>
      <c r="J8">
        <v>32</v>
      </c>
      <c r="K8">
        <v>43</v>
      </c>
      <c r="L8">
        <v>59</v>
      </c>
      <c r="M8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Manchester 121713</vt:lpstr>
      <vt:lpstr>Fidalgo 121813</vt:lpstr>
      <vt:lpstr>Oyster Bay 121913</vt:lpstr>
      <vt:lpstr>Dabob 121913</vt:lpstr>
      <vt:lpstr>Comparison Data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Heare</dc:creator>
  <cp:lastModifiedBy>Jake H</cp:lastModifiedBy>
  <dcterms:created xsi:type="dcterms:W3CDTF">2014-01-02T19:40:35Z</dcterms:created>
  <dcterms:modified xsi:type="dcterms:W3CDTF">2014-03-25T23:42:35Z</dcterms:modified>
</cp:coreProperties>
</file>